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Temp -2021\Downloads\Updated CMRT 6.1 - 02-07-2021\"/>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61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I762" i="5"/>
  <c r="I2156"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H1248" i="5"/>
  <c r="H1441" i="5"/>
  <c r="V2340" i="5"/>
  <c r="E2340" i="5" s="1"/>
  <c r="X2340" i="5" s="1"/>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V328" i="5"/>
  <c r="G328" i="5" s="1"/>
  <c r="T893" i="5"/>
  <c r="AB893" i="5"/>
  <c r="S893" i="5"/>
  <c r="AB1861" i="5"/>
  <c r="T1861" i="5"/>
  <c r="S1861" i="5"/>
  <c r="V187" i="5"/>
  <c r="R187" i="5" s="1"/>
  <c r="AB208" i="5"/>
  <c r="R223" i="5"/>
  <c r="F223" i="5"/>
  <c r="E223" i="5"/>
  <c r="X223" i="5" s="1"/>
  <c r="V241" i="5"/>
  <c r="G241" i="5" s="1"/>
  <c r="F307" i="5"/>
  <c r="E307" i="5"/>
  <c r="F355" i="5"/>
  <c r="E355" i="5"/>
  <c r="G397" i="5"/>
  <c r="V461" i="5"/>
  <c r="R461" i="5" s="1"/>
  <c r="G584" i="5"/>
  <c r="F584" i="5"/>
  <c r="I712" i="5"/>
  <c r="J712" i="5"/>
  <c r="T736" i="5"/>
  <c r="S736" i="5"/>
  <c r="AB168" i="5"/>
  <c r="E450" i="5"/>
  <c r="X450" i="5" s="1"/>
  <c r="H450" i="5"/>
  <c r="F450" i="5"/>
  <c r="S1495" i="5"/>
  <c r="T1495" i="5"/>
  <c r="H145" i="5"/>
  <c r="I145" i="5"/>
  <c r="F145" i="5"/>
  <c r="V205" i="5"/>
  <c r="G205" i="5" s="1"/>
  <c r="R235" i="5"/>
  <c r="F235" i="5"/>
  <c r="E235" i="5"/>
  <c r="X235" i="5" s="1"/>
  <c r="V260" i="5"/>
  <c r="J260" i="5" s="1"/>
  <c r="AB260" i="5"/>
  <c r="AB296" i="5"/>
  <c r="E449" i="5"/>
  <c r="F449" i="5"/>
  <c r="R451" i="5"/>
  <c r="J451" i="5"/>
  <c r="H451" i="5"/>
  <c r="F451" i="5"/>
  <c r="T1445" i="5"/>
  <c r="AB1445" i="5"/>
  <c r="S1445"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H169" i="5"/>
  <c r="R169" i="5"/>
  <c r="J169" i="5"/>
  <c r="G169" i="5"/>
  <c r="V192" i="5"/>
  <c r="I192" i="5" s="1"/>
  <c r="V312" i="5"/>
  <c r="G312" i="5" s="1"/>
  <c r="E466" i="5"/>
  <c r="X466" i="5" s="1"/>
  <c r="F466" i="5"/>
  <c r="V560" i="5"/>
  <c r="R560" i="5" s="1"/>
  <c r="I1846" i="5"/>
  <c r="H1846" i="5"/>
  <c r="AB164" i="5"/>
  <c r="I196" i="5"/>
  <c r="E196" i="5"/>
  <c r="H196" i="5"/>
  <c r="V199" i="5"/>
  <c r="R199" i="5" s="1"/>
  <c r="R243" i="5"/>
  <c r="G243" i="5"/>
  <c r="I459" i="5"/>
  <c r="F459" i="5"/>
  <c r="J550" i="5"/>
  <c r="H550" i="5"/>
  <c r="AB176" i="5"/>
  <c r="V213" i="5"/>
  <c r="G213" i="5" s="1"/>
  <c r="R297" i="5"/>
  <c r="J297" i="5"/>
  <c r="E390" i="5"/>
  <c r="X390" i="5" s="1"/>
  <c r="I390" i="5"/>
  <c r="H390"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F167" i="5"/>
  <c r="R167" i="5"/>
  <c r="G167" i="5"/>
  <c r="E167" i="5"/>
  <c r="X167" i="5" s="1"/>
  <c r="H193" i="5"/>
  <c r="F193" i="5"/>
  <c r="E193" i="5"/>
  <c r="X193" i="5" s="1"/>
  <c r="R193" i="5"/>
  <c r="I193" i="5"/>
  <c r="J193" i="5"/>
  <c r="G193" i="5"/>
  <c r="E191" i="5"/>
  <c r="X191" i="5" s="1"/>
  <c r="F191" i="5"/>
  <c r="H225" i="5"/>
  <c r="E225" i="5"/>
  <c r="X225" i="5" s="1"/>
  <c r="R225" i="5"/>
  <c r="F225" i="5"/>
  <c r="J225" i="5"/>
  <c r="I225"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H157" i="5"/>
  <c r="E157" i="5"/>
  <c r="X157" i="5" s="1"/>
  <c r="R157" i="5"/>
  <c r="J157" i="5"/>
  <c r="I157" i="5"/>
  <c r="F157" i="5"/>
  <c r="I371" i="5"/>
  <c r="R371" i="5"/>
  <c r="J371" i="5"/>
  <c r="H371" i="5"/>
  <c r="F371" i="5"/>
  <c r="E371" i="5"/>
  <c r="H197" i="5"/>
  <c r="R197" i="5"/>
  <c r="J197" i="5"/>
  <c r="I197" i="5"/>
  <c r="F197" i="5"/>
  <c r="G197" i="5"/>
  <c r="E197" i="5"/>
  <c r="X197" i="5" s="1"/>
  <c r="G195" i="5"/>
  <c r="R195" i="5"/>
  <c r="F195" i="5"/>
  <c r="H221" i="5"/>
  <c r="R221" i="5"/>
  <c r="J221" i="5"/>
  <c r="F221" i="5"/>
  <c r="I221" i="5"/>
  <c r="E221" i="5"/>
  <c r="X221" i="5" s="1"/>
  <c r="R227" i="5"/>
  <c r="F227" i="5"/>
  <c r="E227" i="5"/>
  <c r="X227" i="5" s="1"/>
  <c r="R335" i="5"/>
  <c r="J335" i="5"/>
  <c r="H335" i="5"/>
  <c r="F335" i="5"/>
  <c r="E335" i="5"/>
  <c r="X335" i="5" s="1"/>
  <c r="H153" i="5"/>
  <c r="R153" i="5"/>
  <c r="J153" i="5"/>
  <c r="I153" i="5"/>
  <c r="E153" i="5"/>
  <c r="X153" i="5" s="1"/>
  <c r="F153" i="5"/>
  <c r="H201" i="5"/>
  <c r="R201" i="5"/>
  <c r="J201" i="5"/>
  <c r="I201" i="5"/>
  <c r="E201" i="5"/>
  <c r="X201" i="5" s="1"/>
  <c r="F201" i="5"/>
  <c r="R247" i="5"/>
  <c r="E247" i="5"/>
  <c r="F247"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R143" i="5"/>
  <c r="E145" i="5"/>
  <c r="X145" i="5" s="1"/>
  <c r="G151" i="5"/>
  <c r="AB160" i="5"/>
  <c r="R163" i="5"/>
  <c r="I165"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H144" i="5"/>
  <c r="F148" i="5"/>
  <c r="R148" i="5"/>
  <c r="J148" i="5"/>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0" i="5"/>
  <c r="S148" i="5"/>
  <c r="S489" i="5"/>
  <c r="T371" i="5"/>
  <c r="T335" i="5"/>
  <c r="T435" i="5"/>
  <c r="T347" i="5"/>
  <c r="T431" i="5"/>
  <c r="T177" i="5"/>
  <c r="S509" i="5"/>
  <c r="S145" i="5"/>
  <c r="T156" i="5"/>
  <c r="T191" i="5"/>
  <c r="S191" i="5"/>
  <c r="S201" i="5"/>
  <c r="T180" i="5"/>
  <c r="T163" i="5"/>
  <c r="T211" i="5"/>
  <c r="T382" i="5"/>
  <c r="T248"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69" i="5"/>
  <c r="T203" i="5"/>
  <c r="T148" i="5"/>
  <c r="S175" i="5"/>
  <c r="T184" i="5"/>
  <c r="T224" i="5"/>
  <c r="T325" i="5"/>
  <c r="S359"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T403" i="5"/>
  <c r="S339" i="5"/>
  <c r="T415" i="5"/>
  <c r="T268" i="5"/>
  <c r="T157" i="5"/>
  <c r="S159" i="5"/>
  <c r="S169" i="5"/>
  <c r="T181" i="5"/>
  <c r="T193" i="5"/>
  <c r="T204" i="5"/>
  <c r="T292" i="5"/>
  <c r="T140" i="5"/>
  <c r="S143" i="5"/>
  <c r="T152" i="5"/>
  <c r="T212" i="5"/>
  <c r="T296"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57" i="5"/>
  <c r="T171" i="5"/>
  <c r="T219" i="5"/>
  <c r="T240" i="5"/>
  <c r="S181" i="5"/>
  <c r="S193" i="5"/>
  <c r="T172" i="5"/>
  <c r="T329" i="5"/>
  <c r="T185" i="5"/>
  <c r="T359"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T159" i="5"/>
  <c r="T369" i="5"/>
  <c r="T183" i="5"/>
  <c r="T195" i="5"/>
  <c r="T276" i="5"/>
  <c r="S406" i="5"/>
  <c r="T141" i="5"/>
  <c r="S195" i="5"/>
  <c r="T153" i="5"/>
  <c r="S185" i="5"/>
  <c r="T280"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321" i="5"/>
  <c r="S141" i="5"/>
  <c r="S173" i="5"/>
  <c r="S15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T160" i="5"/>
  <c r="T244" i="5"/>
  <c r="T305" i="5"/>
  <c r="T143" i="5"/>
  <c r="T175" i="5"/>
  <c r="T155"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45" i="5"/>
  <c r="T216" i="5"/>
  <c r="T236" i="5"/>
  <c r="T168" i="5"/>
  <c r="T201" i="5"/>
  <c r="T208" i="5"/>
  <c r="T272" i="5"/>
  <c r="T151" i="5"/>
  <c r="T349" i="5"/>
  <c r="T220"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317" i="5"/>
  <c r="T466" i="5"/>
  <c r="T259" i="5"/>
  <c r="T200" i="5"/>
  <c r="T497" i="5"/>
  <c r="T426" i="5"/>
  <c r="T378" i="5"/>
  <c r="T454" i="5"/>
  <c r="T355" i="5"/>
  <c r="T309" i="5"/>
  <c r="T256" i="5"/>
  <c r="T350" i="5"/>
  <c r="T414" i="5"/>
  <c r="T430" i="5"/>
  <c r="T482" i="5"/>
  <c r="T264" i="5"/>
  <c r="T342" i="5"/>
  <c r="T144" i="5"/>
  <c r="T402" i="5"/>
  <c r="H2308" i="5" l="1"/>
  <c r="J1258" i="5"/>
  <c r="H1733" i="5"/>
  <c r="I259" i="5"/>
  <c r="G744" i="5"/>
  <c r="H259" i="5"/>
  <c r="H1267" i="5"/>
  <c r="E1258" i="5"/>
  <c r="X1258" i="5" s="1"/>
  <c r="F1258" i="5"/>
  <c r="H1188" i="5"/>
  <c r="R1077" i="5"/>
  <c r="I1077" i="5"/>
  <c r="G1258" i="5"/>
  <c r="I312" i="5"/>
  <c r="I1258" i="5"/>
  <c r="E744" i="5"/>
  <c r="X744" i="5" s="1"/>
  <c r="H670" i="5"/>
  <c r="E1733" i="5"/>
  <c r="X1733" i="5" s="1"/>
  <c r="B5" i="5"/>
  <c r="B13" i="5"/>
  <c r="B21" i="5"/>
  <c r="B29" i="5"/>
  <c r="B36" i="5"/>
  <c r="B44" i="5"/>
  <c r="B52" i="5"/>
  <c r="B60" i="5"/>
  <c r="B68" i="5"/>
  <c r="B76" i="5"/>
  <c r="B84" i="5"/>
  <c r="B91" i="5"/>
  <c r="B99" i="5"/>
  <c r="B107" i="5"/>
  <c r="B115" i="5"/>
  <c r="B123" i="5"/>
  <c r="B131" i="5"/>
  <c r="B139" i="5"/>
  <c r="C12" i="5"/>
  <c r="C20" i="5"/>
  <c r="C28" i="5"/>
  <c r="C35" i="5"/>
  <c r="C43" i="5"/>
  <c r="C51" i="5"/>
  <c r="C59" i="5"/>
  <c r="C67" i="5"/>
  <c r="C75" i="5"/>
  <c r="C83" i="5"/>
  <c r="C90" i="5"/>
  <c r="C98" i="5"/>
  <c r="C106" i="5"/>
  <c r="C114" i="5"/>
  <c r="C122" i="5"/>
  <c r="C130" i="5"/>
  <c r="C138" i="5"/>
  <c r="C95" i="5"/>
  <c r="C135" i="5"/>
  <c r="C105" i="5"/>
  <c r="B6" i="5"/>
  <c r="B14" i="5"/>
  <c r="B22" i="5"/>
  <c r="B37" i="5"/>
  <c r="B45" i="5"/>
  <c r="B53" i="5"/>
  <c r="B61" i="5"/>
  <c r="B69" i="5"/>
  <c r="B77" i="5"/>
  <c r="B85" i="5"/>
  <c r="B92" i="5"/>
  <c r="B100" i="5"/>
  <c r="B108" i="5"/>
  <c r="B116" i="5"/>
  <c r="B124" i="5"/>
  <c r="B132" i="5"/>
  <c r="C5" i="5"/>
  <c r="C13" i="5"/>
  <c r="C21" i="5"/>
  <c r="C29" i="5"/>
  <c r="C36" i="5"/>
  <c r="C44" i="5"/>
  <c r="C52" i="5"/>
  <c r="C60" i="5"/>
  <c r="C68" i="5"/>
  <c r="C76" i="5"/>
  <c r="C84" i="5"/>
  <c r="C91" i="5"/>
  <c r="C99" i="5"/>
  <c r="C107" i="5"/>
  <c r="C115" i="5"/>
  <c r="C123" i="5"/>
  <c r="C131" i="5"/>
  <c r="C139" i="5"/>
  <c r="B48" i="5"/>
  <c r="B87" i="5"/>
  <c r="B111" i="5"/>
  <c r="C8" i="5"/>
  <c r="C39" i="5"/>
  <c r="C63" i="5"/>
  <c r="C86" i="5"/>
  <c r="C118" i="5"/>
  <c r="B10" i="5"/>
  <c r="B41" i="5"/>
  <c r="B73" i="5"/>
  <c r="B104" i="5"/>
  <c r="B136" i="5"/>
  <c r="S136" i="5" s="1"/>
  <c r="C40" i="5"/>
  <c r="C87" i="5"/>
  <c r="C127" i="5"/>
  <c r="C97" i="5"/>
  <c r="B7" i="5"/>
  <c r="B15" i="5"/>
  <c r="B23" i="5"/>
  <c r="B30" i="5"/>
  <c r="B38" i="5"/>
  <c r="B46" i="5"/>
  <c r="B54" i="5"/>
  <c r="B62" i="5"/>
  <c r="B70" i="5"/>
  <c r="B78" i="5"/>
  <c r="B93" i="5"/>
  <c r="B101" i="5"/>
  <c r="B109" i="5"/>
  <c r="B117" i="5"/>
  <c r="B125" i="5"/>
  <c r="B133" i="5"/>
  <c r="C6" i="5"/>
  <c r="C14" i="5"/>
  <c r="C22" i="5"/>
  <c r="C37" i="5"/>
  <c r="C45" i="5"/>
  <c r="C53" i="5"/>
  <c r="C61" i="5"/>
  <c r="C69" i="5"/>
  <c r="C77" i="5"/>
  <c r="C85" i="5"/>
  <c r="C92" i="5"/>
  <c r="C100" i="5"/>
  <c r="C108" i="5"/>
  <c r="C116" i="5"/>
  <c r="C124" i="5"/>
  <c r="C132" i="5"/>
  <c r="B17" i="5"/>
  <c r="B32" i="5"/>
  <c r="B56" i="5"/>
  <c r="B72" i="5"/>
  <c r="B95" i="5"/>
  <c r="B119" i="5"/>
  <c r="C24" i="5"/>
  <c r="C47" i="5"/>
  <c r="C71" i="5"/>
  <c r="C94" i="5"/>
  <c r="C126" i="5"/>
  <c r="B18" i="5"/>
  <c r="B65" i="5"/>
  <c r="B96" i="5"/>
  <c r="B128" i="5"/>
  <c r="C25" i="5"/>
  <c r="C56" i="5"/>
  <c r="C80" i="5"/>
  <c r="C119" i="5"/>
  <c r="C89" i="5"/>
  <c r="C137" i="5"/>
  <c r="B8" i="5"/>
  <c r="B16" i="5"/>
  <c r="B24" i="5"/>
  <c r="B31" i="5"/>
  <c r="B39" i="5"/>
  <c r="B47" i="5"/>
  <c r="B55" i="5"/>
  <c r="B63" i="5"/>
  <c r="B71" i="5"/>
  <c r="B79" i="5"/>
  <c r="B86" i="5"/>
  <c r="B94" i="5"/>
  <c r="B102" i="5"/>
  <c r="B110" i="5"/>
  <c r="B118" i="5"/>
  <c r="B126" i="5"/>
  <c r="B134" i="5"/>
  <c r="C7" i="5"/>
  <c r="C15" i="5"/>
  <c r="C23" i="5"/>
  <c r="C30" i="5"/>
  <c r="C38" i="5"/>
  <c r="C46" i="5"/>
  <c r="C54" i="5"/>
  <c r="C62" i="5"/>
  <c r="C70" i="5"/>
  <c r="C78" i="5"/>
  <c r="C93" i="5"/>
  <c r="C101" i="5"/>
  <c r="C109" i="5"/>
  <c r="C117" i="5"/>
  <c r="C125" i="5"/>
  <c r="C133" i="5"/>
  <c r="B9" i="5"/>
  <c r="B25" i="5"/>
  <c r="B40" i="5"/>
  <c r="B64" i="5"/>
  <c r="B80" i="5"/>
  <c r="B103" i="5"/>
  <c r="B127" i="5"/>
  <c r="C16" i="5"/>
  <c r="C31" i="5"/>
  <c r="C55" i="5"/>
  <c r="C79" i="5"/>
  <c r="C110" i="5"/>
  <c r="C134" i="5"/>
  <c r="B26" i="5"/>
  <c r="B49" i="5"/>
  <c r="B81" i="5"/>
  <c r="B112" i="5"/>
  <c r="C9" i="5"/>
  <c r="C32" i="5"/>
  <c r="C64" i="5"/>
  <c r="C103" i="5"/>
  <c r="C66" i="5"/>
  <c r="C113" i="5"/>
  <c r="B135" i="5"/>
  <c r="C102" i="5"/>
  <c r="B33" i="5"/>
  <c r="B57" i="5"/>
  <c r="B88" i="5"/>
  <c r="B120" i="5"/>
  <c r="C17" i="5"/>
  <c r="C48" i="5"/>
  <c r="C72" i="5"/>
  <c r="C111" i="5"/>
  <c r="C82" i="5"/>
  <c r="C129" i="5"/>
  <c r="B11" i="5"/>
  <c r="B19" i="5"/>
  <c r="B27" i="5"/>
  <c r="B34" i="5"/>
  <c r="B42" i="5"/>
  <c r="B50" i="5"/>
  <c r="B58" i="5"/>
  <c r="B66" i="5"/>
  <c r="B74" i="5"/>
  <c r="B82" i="5"/>
  <c r="B89" i="5"/>
  <c r="B97" i="5"/>
  <c r="B105" i="5"/>
  <c r="B113" i="5"/>
  <c r="B121" i="5"/>
  <c r="B129" i="5"/>
  <c r="B137" i="5"/>
  <c r="C10" i="5"/>
  <c r="C18" i="5"/>
  <c r="C26" i="5"/>
  <c r="C33" i="5"/>
  <c r="C41" i="5"/>
  <c r="C49" i="5"/>
  <c r="C57" i="5"/>
  <c r="C65" i="5"/>
  <c r="C73" i="5"/>
  <c r="C81" i="5"/>
  <c r="C88" i="5"/>
  <c r="C96" i="5"/>
  <c r="C104" i="5"/>
  <c r="C112" i="5"/>
  <c r="C120" i="5"/>
  <c r="C128" i="5"/>
  <c r="C136" i="5"/>
  <c r="B12" i="5"/>
  <c r="B20" i="5"/>
  <c r="B28" i="5"/>
  <c r="B35" i="5"/>
  <c r="B43" i="5"/>
  <c r="B51" i="5"/>
  <c r="B59" i="5"/>
  <c r="B67" i="5"/>
  <c r="AB67" i="5" s="1"/>
  <c r="B75" i="5"/>
  <c r="B83" i="5"/>
  <c r="B90" i="5"/>
  <c r="B98" i="5"/>
  <c r="B106" i="5"/>
  <c r="B114" i="5"/>
  <c r="B122" i="5"/>
  <c r="B130" i="5"/>
  <c r="AB130" i="5" s="1"/>
  <c r="B138" i="5"/>
  <c r="AB138" i="5" s="1"/>
  <c r="C11" i="5"/>
  <c r="C19" i="5"/>
  <c r="C27" i="5"/>
  <c r="C34" i="5"/>
  <c r="C42" i="5"/>
  <c r="C50" i="5"/>
  <c r="C58" i="5"/>
  <c r="C74" i="5"/>
  <c r="C121" i="5"/>
  <c r="C9" i="6"/>
  <c r="C11" i="6"/>
  <c r="C8" i="6"/>
  <c r="C4" i="6"/>
  <c r="C10"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502" i="5"/>
  <c r="X501" i="5"/>
  <c r="X336" i="5"/>
  <c r="X321" i="5"/>
  <c r="X358" i="5"/>
  <c r="X481" i="5"/>
  <c r="X324" i="5"/>
  <c r="X308" i="5"/>
  <c r="X144" i="5"/>
  <c r="X486" i="5"/>
  <c r="X512" i="5"/>
  <c r="X496" i="5"/>
  <c r="X480" i="5"/>
  <c r="X556" i="5"/>
  <c r="X553" i="5"/>
  <c r="X533" i="5"/>
  <c r="X228" i="5"/>
  <c r="X147" i="5"/>
  <c r="X528" i="5"/>
  <c r="X385" i="5"/>
  <c r="X544" i="5"/>
  <c r="X557" i="5"/>
  <c r="S530" i="5"/>
  <c r="X334" i="5"/>
  <c r="X354" i="5"/>
  <c r="S354" i="5"/>
  <c r="X316" i="5"/>
  <c r="X152" i="5"/>
  <c r="X212" i="5"/>
  <c r="X231" i="5"/>
  <c r="X327" i="5"/>
  <c r="X239" i="5"/>
  <c r="X299" i="5"/>
  <c r="X196" i="5"/>
  <c r="X232" i="5"/>
  <c r="X172" i="5"/>
  <c r="X351" i="5"/>
  <c r="S341" i="5"/>
  <c r="X156" i="5"/>
  <c r="X329" i="5"/>
  <c r="X244" i="5"/>
  <c r="X331" i="5"/>
  <c r="X449" i="5"/>
  <c r="X333" i="5"/>
  <c r="X280" i="5"/>
  <c r="X204" i="5"/>
  <c r="X160" i="5"/>
  <c r="X323" i="5"/>
  <c r="X140" i="5"/>
  <c r="X215" i="5"/>
  <c r="X276" i="5"/>
  <c r="X180" i="5"/>
  <c r="X216" i="5"/>
  <c r="X200" i="5"/>
  <c r="X367" i="5"/>
  <c r="X313" i="5"/>
  <c r="S313" i="5"/>
  <c r="X325" i="5"/>
  <c r="X309" i="5"/>
  <c r="X251" i="5"/>
  <c r="X315" i="5"/>
  <c r="X371" i="5"/>
  <c r="X355" i="5"/>
  <c r="S355" i="5"/>
  <c r="X381" i="5"/>
  <c r="S381" i="5"/>
  <c r="X311"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R744" i="5"/>
  <c r="F260" i="5"/>
  <c r="F765" i="5"/>
  <c r="H744" i="5"/>
  <c r="E560" i="5"/>
  <c r="H260" i="5"/>
  <c r="H2323" i="5"/>
  <c r="R1327" i="5"/>
  <c r="E572" i="5"/>
  <c r="H560" i="5"/>
  <c r="F461" i="5"/>
  <c r="G1202" i="5"/>
  <c r="R1202" i="5"/>
  <c r="H572" i="5"/>
  <c r="I560" i="5"/>
  <c r="G260" i="5"/>
  <c r="F1663" i="5"/>
  <c r="J1202" i="5"/>
  <c r="G764" i="5"/>
  <c r="I572" i="5"/>
  <c r="J560" i="5"/>
  <c r="J295" i="5"/>
  <c r="I260"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E263" i="5"/>
  <c r="F263" i="5"/>
  <c r="F670"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J1840" i="5"/>
  <c r="H1694" i="5"/>
  <c r="E1315" i="5"/>
  <c r="X1315" i="5" s="1"/>
  <c r="J1084" i="5"/>
  <c r="I522" i="5"/>
  <c r="R437" i="5"/>
  <c r="I291" i="5"/>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I389" i="5"/>
  <c r="F389" i="5"/>
  <c r="G189" i="5"/>
  <c r="F913" i="5"/>
  <c r="H710" i="5"/>
  <c r="H425" i="5"/>
  <c r="H192" i="5"/>
  <c r="I2211" i="5"/>
  <c r="R2211" i="5"/>
  <c r="J2211" i="5"/>
  <c r="H2211" i="5"/>
  <c r="F2211" i="5"/>
  <c r="J2379" i="5"/>
  <c r="I2379" i="5"/>
  <c r="E2379" i="5"/>
  <c r="X2379" i="5" s="1"/>
  <c r="J1307" i="5"/>
  <c r="I1307" i="5"/>
  <c r="J1323" i="5"/>
  <c r="F1323"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F67" i="6" s="1"/>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R400" i="5"/>
  <c r="J400" i="5"/>
  <c r="I400" i="5"/>
  <c r="H400" i="5"/>
  <c r="F400" i="5"/>
  <c r="E400" i="5"/>
  <c r="G353" i="5"/>
  <c r="J202" i="5"/>
  <c r="H202" i="5"/>
  <c r="F202" i="5"/>
  <c r="I202" i="5"/>
  <c r="E202" i="5"/>
  <c r="R202" i="5"/>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90" i="5"/>
  <c r="H190" i="5"/>
  <c r="F190" i="5"/>
  <c r="R190" i="5"/>
  <c r="I190" i="5"/>
  <c r="E190" i="5"/>
  <c r="A25" i="6"/>
  <c r="B57" i="4"/>
  <c r="A40" i="6" s="1"/>
  <c r="B51" i="4"/>
  <c r="A35" i="6" s="1"/>
  <c r="B69" i="4"/>
  <c r="A50" i="6" s="1"/>
  <c r="B63" i="4"/>
  <c r="A45" i="6" s="1"/>
  <c r="F41" i="6"/>
  <c r="H41" i="6" s="1"/>
  <c r="D41" i="6" s="1"/>
  <c r="J2477" i="5"/>
  <c r="I2477" i="5"/>
  <c r="E2477" i="5"/>
  <c r="X2477" i="5" s="1"/>
  <c r="R2477" i="5"/>
  <c r="H2477" i="5"/>
  <c r="G2477" i="5"/>
  <c r="F2477" i="5"/>
  <c r="F45" i="6"/>
  <c r="F66" i="6"/>
  <c r="F50" i="6"/>
  <c r="H50" i="6" s="1"/>
  <c r="D50" i="6" s="1"/>
  <c r="F30"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E310" i="5"/>
  <c r="J310" i="5"/>
  <c r="F310" i="5"/>
  <c r="R310" i="5"/>
  <c r="I310" i="5"/>
  <c r="H310" i="5"/>
  <c r="J186" i="5"/>
  <c r="H186" i="5"/>
  <c r="F186" i="5"/>
  <c r="R186" i="5"/>
  <c r="I186" i="5"/>
  <c r="E186" i="5"/>
  <c r="C16"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65" i="6"/>
  <c r="F49" i="6"/>
  <c r="F29" i="6"/>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G210" i="5"/>
  <c r="G166" i="5"/>
  <c r="E318" i="5"/>
  <c r="J318" i="5"/>
  <c r="F318" i="5"/>
  <c r="R318" i="5"/>
  <c r="I318" i="5"/>
  <c r="H318" i="5"/>
  <c r="S564" i="5"/>
  <c r="S410" i="5"/>
  <c r="S361" i="5"/>
  <c r="S224" i="5"/>
  <c r="S540" i="5"/>
  <c r="S358" i="5"/>
  <c r="S144" i="5"/>
  <c r="S480" i="5"/>
  <c r="S147" i="5"/>
  <c r="S544" i="5"/>
  <c r="S351" i="5"/>
  <c r="S176" i="5"/>
  <c r="S561" i="5"/>
  <c r="S457" i="5"/>
  <c r="S276" i="5"/>
  <c r="S220" i="5"/>
  <c r="S325" i="5"/>
  <c r="S309" i="5"/>
  <c r="S371"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369" i="5"/>
  <c r="S349" i="5"/>
  <c r="S229" i="5"/>
  <c r="S160" i="5"/>
  <c r="S284" i="5"/>
  <c r="S268" i="5"/>
  <c r="S236" i="5"/>
  <c r="S243" i="5"/>
  <c r="T461" i="5"/>
  <c r="T560" i="5"/>
  <c r="T590" i="5"/>
  <c r="T304" i="5"/>
  <c r="T421" i="5"/>
  <c r="T277" i="5"/>
  <c r="T285" i="5"/>
  <c r="T586" i="5"/>
  <c r="T565" i="5"/>
  <c r="T484" i="5"/>
  <c r="T322" i="5"/>
  <c r="T274" i="5"/>
  <c r="T396" i="5"/>
  <c r="T500" i="5"/>
  <c r="T294" i="5"/>
  <c r="T262" i="5"/>
  <c r="T230" i="5"/>
  <c r="T499" i="5"/>
  <c r="T458" i="5"/>
  <c r="T551" i="5"/>
  <c r="T412" i="5"/>
  <c r="S490" i="5"/>
  <c r="S320" i="5"/>
  <c r="S454" i="5"/>
  <c r="S374" i="5"/>
  <c r="S502" i="5"/>
  <c r="S321" i="5"/>
  <c r="S481" i="5"/>
  <c r="S486" i="5"/>
  <c r="S588" i="5"/>
  <c r="S366" i="5"/>
  <c r="S528" i="5"/>
  <c r="S478" i="5"/>
  <c r="S232" i="5"/>
  <c r="S183" i="5"/>
  <c r="S288" i="5"/>
  <c r="S180" i="5"/>
  <c r="S529" i="5"/>
  <c r="S397" i="5"/>
  <c r="S248" i="5"/>
  <c r="S343" i="5"/>
  <c r="S319" i="5"/>
  <c r="T295" i="5"/>
  <c r="T445" i="5"/>
  <c r="T437" i="5"/>
  <c r="T279" i="5"/>
  <c r="T301" i="5"/>
  <c r="T377" i="5"/>
  <c r="T173" i="5"/>
  <c r="T288" i="5"/>
  <c r="T400" i="5"/>
  <c r="T218" i="5"/>
  <c r="T440" i="5"/>
  <c r="T194" i="5"/>
  <c r="T563" i="5"/>
  <c r="T547" i="5"/>
  <c r="T424" i="5"/>
  <c r="T356" i="5"/>
  <c r="T158" i="5"/>
  <c r="T420" i="5"/>
  <c r="S526" i="5"/>
  <c r="S139" i="5"/>
  <c r="S514" i="5"/>
  <c r="S592" i="5"/>
  <c r="S505" i="5"/>
  <c r="S156" i="5"/>
  <c r="S331" i="5"/>
  <c r="S449" i="5"/>
  <c r="S333" i="5"/>
  <c r="S203" i="5"/>
  <c r="S151" i="5"/>
  <c r="S164" i="5"/>
  <c r="S315" i="5"/>
  <c r="T576" i="5"/>
  <c r="T393" i="5"/>
  <c r="T409" i="5"/>
  <c r="T192" i="5"/>
  <c r="T209" i="5"/>
  <c r="T494" i="5"/>
  <c r="T581" i="5"/>
  <c r="T465" i="5"/>
  <c r="T519" i="5"/>
  <c r="T282" i="5"/>
  <c r="T250" i="5"/>
  <c r="T360" i="5"/>
  <c r="T491" i="5"/>
  <c r="T364" i="5"/>
  <c r="T270" i="5"/>
  <c r="T238" i="5"/>
  <c r="T460" i="5"/>
  <c r="T463" i="5"/>
  <c r="T559" i="5"/>
  <c r="T432" i="5"/>
  <c r="T368" i="5"/>
  <c r="T503" i="5"/>
  <c r="T448" i="5"/>
  <c r="T483" i="5"/>
  <c r="T428" i="5"/>
  <c r="T569" i="5"/>
  <c r="T436" i="5"/>
  <c r="T310" i="5"/>
  <c r="T150" i="5"/>
  <c r="T479" i="5"/>
  <c r="S580" i="5"/>
  <c r="S498" i="5"/>
  <c r="S345" i="5"/>
  <c r="S510" i="5"/>
  <c r="S219" i="5"/>
  <c r="S501" i="5"/>
  <c r="S476" i="5"/>
  <c r="S324" i="5"/>
  <c r="S512" i="5"/>
  <c r="S556" i="5"/>
  <c r="S228" i="5"/>
  <c r="S385" i="5"/>
  <c r="S557" i="5"/>
  <c r="S485" i="5"/>
  <c r="S549" i="5"/>
  <c r="S292" i="5"/>
  <c r="S168" i="5"/>
  <c r="S200" i="5"/>
  <c r="S517" i="5"/>
  <c r="S207" i="5"/>
  <c r="S251" i="5"/>
  <c r="S256" i="5"/>
  <c r="S317" i="5"/>
  <c r="S247" i="5"/>
  <c r="T263" i="5"/>
  <c r="T187" i="5"/>
  <c r="T291" i="5"/>
  <c r="T606" i="5"/>
  <c r="T161" i="5"/>
  <c r="T363" i="5"/>
  <c r="T464" i="5"/>
  <c r="T376" i="5"/>
  <c r="T353" i="5"/>
  <c r="T488" i="5"/>
  <c r="T577" i="5"/>
  <c r="T607" i="5"/>
  <c r="T314" i="5"/>
  <c r="T170" i="5"/>
  <c r="T154" i="5"/>
  <c r="T306" i="5"/>
  <c r="T456" i="5"/>
  <c r="T587" i="5"/>
  <c r="T472" i="5"/>
  <c r="T416" i="5"/>
  <c r="S545" i="5"/>
  <c r="S271" i="5"/>
  <c r="S542" i="5"/>
  <c r="S524" i="5"/>
  <c r="S316" i="5"/>
  <c r="S231" i="5"/>
  <c r="S239" i="5"/>
  <c r="S171" i="5"/>
  <c r="S172" i="5"/>
  <c r="S377" i="5"/>
  <c r="S329" i="5"/>
  <c r="S280" i="5"/>
  <c r="S272" i="5"/>
  <c r="S215" i="5"/>
  <c r="S216" i="5"/>
  <c r="S283" i="5"/>
  <c r="T417" i="5"/>
  <c r="T275" i="5"/>
  <c r="T328" i="5"/>
  <c r="T594" i="5"/>
  <c r="T470" i="5"/>
  <c r="T507" i="5"/>
  <c r="T392" i="5"/>
  <c r="T290" i="5"/>
  <c r="T258" i="5"/>
  <c r="T226" i="5"/>
  <c r="T575" i="5"/>
  <c r="T532" i="5"/>
  <c r="T504" i="5"/>
  <c r="T326" i="5"/>
  <c r="T471" i="5"/>
  <c r="T515" i="5"/>
  <c r="T583" i="5"/>
  <c r="T344" i="5"/>
  <c r="T384" i="5"/>
  <c r="T365" i="5"/>
  <c r="T278" i="5"/>
  <c r="T246" i="5"/>
  <c r="T487" i="5"/>
  <c r="T552" i="5"/>
  <c r="T146" i="5"/>
  <c r="T444" i="5"/>
  <c r="S264" i="5"/>
  <c r="S538" i="5"/>
  <c r="S518" i="5"/>
  <c r="S184" i="5"/>
  <c r="S548" i="5"/>
  <c r="S163" i="5"/>
  <c r="S336" i="5"/>
  <c r="S534" i="5"/>
  <c r="S308" i="5"/>
  <c r="S496" i="5"/>
  <c r="S482" i="5"/>
  <c r="S469" i="5"/>
  <c r="S296" i="5"/>
  <c r="S140" i="5"/>
  <c r="S513" i="5"/>
  <c r="S287" i="5"/>
  <c r="S179" i="5"/>
  <c r="S311" i="5"/>
  <c r="S240" i="5"/>
  <c r="S305" i="5"/>
  <c r="T237" i="5"/>
  <c r="T303" i="5"/>
  <c r="T593" i="5"/>
  <c r="T589" i="5"/>
  <c r="T520" i="5"/>
  <c r="T182" i="5"/>
  <c r="T214" i="5"/>
  <c r="T475" i="5"/>
  <c r="T340" i="5"/>
  <c r="T357" i="5"/>
  <c r="T142" i="5"/>
  <c r="T555" i="5"/>
  <c r="T579" i="5"/>
  <c r="T198" i="5"/>
  <c r="T495" i="5"/>
  <c r="T585" i="5"/>
  <c r="T452" i="5"/>
  <c r="T162" i="5"/>
  <c r="T166" i="5"/>
  <c r="T591" i="5"/>
  <c r="S335" i="5"/>
  <c r="S553" i="5"/>
  <c r="S568" i="5"/>
  <c r="S152" i="5"/>
  <c r="S299" i="5"/>
  <c r="S244" i="5"/>
  <c r="S252" i="5"/>
  <c r="S204" i="5"/>
  <c r="S323" i="5"/>
  <c r="S525" i="5"/>
  <c r="S367" i="5"/>
  <c r="S379"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V101" i="5" l="1"/>
  <c r="F101" i="5" s="1"/>
  <c r="AB122" i="5"/>
  <c r="V70" i="5"/>
  <c r="G70" i="5" s="1"/>
  <c r="V110" i="5"/>
  <c r="G110" i="5" s="1"/>
  <c r="V99" i="5"/>
  <c r="J99" i="5" s="1"/>
  <c r="V134" i="5"/>
  <c r="G134" i="5" s="1"/>
  <c r="V100" i="5"/>
  <c r="H100" i="5" s="1"/>
  <c r="V42" i="5"/>
  <c r="G42" i="5" s="1"/>
  <c r="AB118" i="5"/>
  <c r="V89" i="5"/>
  <c r="I89" i="5" s="1"/>
  <c r="V114" i="5"/>
  <c r="R114" i="5" s="1"/>
  <c r="V126" i="5"/>
  <c r="AB106" i="5"/>
  <c r="V106" i="5"/>
  <c r="AB114" i="5"/>
  <c r="AB51" i="5"/>
  <c r="V98" i="5"/>
  <c r="V102" i="5"/>
  <c r="V138" i="5"/>
  <c r="V113" i="5"/>
  <c r="G113" i="5" s="1"/>
  <c r="V130" i="5"/>
  <c r="AB126" i="5"/>
  <c r="V118" i="5"/>
  <c r="V122" i="5"/>
  <c r="AB98" i="5"/>
  <c r="AB42" i="5"/>
  <c r="V58" i="5"/>
  <c r="G58" i="5" s="1"/>
  <c r="V136" i="5"/>
  <c r="G136" i="5" s="1"/>
  <c r="V73" i="5"/>
  <c r="G73" i="5" s="1"/>
  <c r="AB82" i="5"/>
  <c r="AB19" i="5"/>
  <c r="AB120" i="5"/>
  <c r="V103" i="5"/>
  <c r="G103" i="5" s="1"/>
  <c r="AB80" i="5"/>
  <c r="V109" i="5"/>
  <c r="G109" i="5" s="1"/>
  <c r="V46" i="5"/>
  <c r="G46" i="5" s="1"/>
  <c r="AB55" i="5"/>
  <c r="AB18" i="5"/>
  <c r="AB72" i="5"/>
  <c r="V37" i="5"/>
  <c r="G37" i="5" s="1"/>
  <c r="AB109" i="5"/>
  <c r="AB46" i="5"/>
  <c r="V87" i="5"/>
  <c r="G87" i="5" s="1"/>
  <c r="V86" i="5"/>
  <c r="G86" i="5" s="1"/>
  <c r="V131" i="5"/>
  <c r="G131" i="5" s="1"/>
  <c r="V68" i="5"/>
  <c r="G68" i="5" s="1"/>
  <c r="V5" i="5"/>
  <c r="G5" i="5" s="1"/>
  <c r="AB77" i="5"/>
  <c r="V51" i="5"/>
  <c r="G51" i="5" s="1"/>
  <c r="AB123" i="5"/>
  <c r="AB60" i="5"/>
  <c r="V50" i="5"/>
  <c r="G50" i="5" s="1"/>
  <c r="AB59" i="5"/>
  <c r="V128" i="5"/>
  <c r="G128" i="5" s="1"/>
  <c r="V65" i="5"/>
  <c r="G65" i="5" s="1"/>
  <c r="AB137" i="5"/>
  <c r="AB74" i="5"/>
  <c r="AB88" i="5"/>
  <c r="V64" i="5"/>
  <c r="G64" i="5" s="1"/>
  <c r="AB64" i="5"/>
  <c r="V38" i="5"/>
  <c r="G38" i="5" s="1"/>
  <c r="AB110" i="5"/>
  <c r="AB47" i="5"/>
  <c r="V119" i="5"/>
  <c r="G119" i="5" s="1"/>
  <c r="AB56" i="5"/>
  <c r="V92" i="5"/>
  <c r="G92" i="5" s="1"/>
  <c r="AB101" i="5"/>
  <c r="AB38" i="5"/>
  <c r="V40" i="5"/>
  <c r="G40" i="5" s="1"/>
  <c r="V63" i="5"/>
  <c r="G63" i="5" s="1"/>
  <c r="V123" i="5"/>
  <c r="G123" i="5" s="1"/>
  <c r="V60" i="5"/>
  <c r="G60" i="5" s="1"/>
  <c r="AB132" i="5"/>
  <c r="AB69" i="5"/>
  <c r="AB6" i="5"/>
  <c r="V43" i="5"/>
  <c r="G43" i="5" s="1"/>
  <c r="AB115" i="5"/>
  <c r="AB52" i="5"/>
  <c r="V120" i="5"/>
  <c r="G120" i="5" s="1"/>
  <c r="V57" i="5"/>
  <c r="G57" i="5" s="1"/>
  <c r="AB129" i="5"/>
  <c r="AB66" i="5"/>
  <c r="V129" i="5"/>
  <c r="G129" i="5" s="1"/>
  <c r="AB57" i="5"/>
  <c r="V32" i="5"/>
  <c r="G32" i="5" s="1"/>
  <c r="V79" i="5"/>
  <c r="G79" i="5" s="1"/>
  <c r="AB40" i="5"/>
  <c r="V93" i="5"/>
  <c r="G93" i="5" s="1"/>
  <c r="V30" i="5"/>
  <c r="AB102" i="5"/>
  <c r="AB39" i="5"/>
  <c r="V80" i="5"/>
  <c r="G80" i="5" s="1"/>
  <c r="V94" i="5"/>
  <c r="G94" i="5" s="1"/>
  <c r="AB32" i="5"/>
  <c r="V85" i="5"/>
  <c r="G85" i="5" s="1"/>
  <c r="V22" i="5"/>
  <c r="G22" i="5" s="1"/>
  <c r="AB93" i="5"/>
  <c r="AB30" i="5"/>
  <c r="AB136" i="5"/>
  <c r="T136" i="5"/>
  <c r="V39" i="5"/>
  <c r="G39" i="5" s="1"/>
  <c r="V115" i="5"/>
  <c r="G115" i="5" s="1"/>
  <c r="V52" i="5"/>
  <c r="G52" i="5" s="1"/>
  <c r="AB124" i="5"/>
  <c r="AB61" i="5"/>
  <c r="V105" i="5"/>
  <c r="G105" i="5" s="1"/>
  <c r="V35" i="5"/>
  <c r="G35" i="5" s="1"/>
  <c r="AB107" i="5"/>
  <c r="AB44" i="5"/>
  <c r="V34" i="5"/>
  <c r="G34" i="5" s="1"/>
  <c r="AB43" i="5"/>
  <c r="V112" i="5"/>
  <c r="G112" i="5" s="1"/>
  <c r="V49" i="5"/>
  <c r="G49" i="5" s="1"/>
  <c r="AB121" i="5"/>
  <c r="AB58" i="5"/>
  <c r="V82" i="5"/>
  <c r="G82" i="5" s="1"/>
  <c r="AB33" i="5"/>
  <c r="V55" i="5"/>
  <c r="G55" i="5" s="1"/>
  <c r="AB25" i="5"/>
  <c r="V23" i="5"/>
  <c r="G23" i="5" s="1"/>
  <c r="AB94" i="5"/>
  <c r="AB31" i="5"/>
  <c r="V56" i="5"/>
  <c r="G56" i="5" s="1"/>
  <c r="V71" i="5"/>
  <c r="G71" i="5" s="1"/>
  <c r="V77" i="5"/>
  <c r="G77" i="5" s="1"/>
  <c r="AB23" i="5"/>
  <c r="AB104" i="5"/>
  <c r="V107" i="5"/>
  <c r="G107" i="5" s="1"/>
  <c r="V44" i="5"/>
  <c r="G44" i="5" s="1"/>
  <c r="AB116" i="5"/>
  <c r="AB53" i="5"/>
  <c r="V135" i="5"/>
  <c r="G135" i="5" s="1"/>
  <c r="V90" i="5"/>
  <c r="G90" i="5" s="1"/>
  <c r="V28" i="5"/>
  <c r="G28" i="5" s="1"/>
  <c r="AB99" i="5"/>
  <c r="AB36" i="5"/>
  <c r="V27" i="5"/>
  <c r="G27" i="5" s="1"/>
  <c r="AB35" i="5"/>
  <c r="V104" i="5"/>
  <c r="G104" i="5" s="1"/>
  <c r="V41" i="5"/>
  <c r="G41" i="5" s="1"/>
  <c r="AB113" i="5"/>
  <c r="AB50" i="5"/>
  <c r="V111" i="5"/>
  <c r="G111" i="5" s="1"/>
  <c r="AB112" i="5"/>
  <c r="V31" i="5"/>
  <c r="G31" i="5" s="1"/>
  <c r="V78" i="5"/>
  <c r="G78" i="5" s="1"/>
  <c r="AB86" i="5"/>
  <c r="AB24" i="5"/>
  <c r="V25" i="5"/>
  <c r="G25" i="5" s="1"/>
  <c r="V47" i="5"/>
  <c r="G47" i="5" s="1"/>
  <c r="V132" i="5"/>
  <c r="G132" i="5" s="1"/>
  <c r="V69" i="5"/>
  <c r="G69" i="5" s="1"/>
  <c r="V6" i="5"/>
  <c r="G6" i="5" s="1"/>
  <c r="AB78" i="5"/>
  <c r="AB73" i="5"/>
  <c r="AB111" i="5"/>
  <c r="V36" i="5"/>
  <c r="G36" i="5" s="1"/>
  <c r="AB108" i="5"/>
  <c r="AB45" i="5"/>
  <c r="V95" i="5"/>
  <c r="G95" i="5" s="1"/>
  <c r="V83" i="5"/>
  <c r="G83" i="5" s="1"/>
  <c r="V20" i="5"/>
  <c r="G20" i="5" s="1"/>
  <c r="AB91" i="5"/>
  <c r="AB29" i="5"/>
  <c r="V19" i="5"/>
  <c r="G19" i="5" s="1"/>
  <c r="AB90" i="5"/>
  <c r="AB28" i="5"/>
  <c r="V96" i="5"/>
  <c r="G96" i="5" s="1"/>
  <c r="V33" i="5"/>
  <c r="G33" i="5" s="1"/>
  <c r="AB105" i="5"/>
  <c r="V72" i="5"/>
  <c r="G72" i="5" s="1"/>
  <c r="AB135" i="5"/>
  <c r="AB81" i="5"/>
  <c r="V133" i="5"/>
  <c r="G133" i="5" s="1"/>
  <c r="AB79" i="5"/>
  <c r="AB128" i="5"/>
  <c r="V24" i="5"/>
  <c r="G24" i="5" s="1"/>
  <c r="V124" i="5"/>
  <c r="G124" i="5" s="1"/>
  <c r="V61" i="5"/>
  <c r="G61" i="5" s="1"/>
  <c r="AB133" i="5"/>
  <c r="AB70" i="5"/>
  <c r="AB41" i="5"/>
  <c r="AB87" i="5"/>
  <c r="V91" i="5"/>
  <c r="G91" i="5" s="1"/>
  <c r="V29" i="5"/>
  <c r="G29" i="5" s="1"/>
  <c r="AB100" i="5"/>
  <c r="AB37" i="5"/>
  <c r="V75" i="5"/>
  <c r="G75" i="5" s="1"/>
  <c r="AB84" i="5"/>
  <c r="AB21" i="5"/>
  <c r="V121" i="5"/>
  <c r="G121" i="5" s="1"/>
  <c r="AB83" i="5"/>
  <c r="AB20" i="5"/>
  <c r="V88" i="5"/>
  <c r="G88" i="5" s="1"/>
  <c r="V26" i="5"/>
  <c r="G26" i="5" s="1"/>
  <c r="AB97" i="5"/>
  <c r="AB34" i="5"/>
  <c r="V48" i="5"/>
  <c r="G48" i="5" s="1"/>
  <c r="AB49" i="5"/>
  <c r="AB127" i="5"/>
  <c r="V125" i="5"/>
  <c r="G125" i="5" s="1"/>
  <c r="V62" i="5"/>
  <c r="G62" i="5" s="1"/>
  <c r="AB134" i="5"/>
  <c r="AB71" i="5"/>
  <c r="AB96" i="5"/>
  <c r="AB119" i="5"/>
  <c r="V116" i="5"/>
  <c r="G116" i="5" s="1"/>
  <c r="V53" i="5"/>
  <c r="G53" i="5" s="1"/>
  <c r="AB125" i="5"/>
  <c r="AB62" i="5"/>
  <c r="V97" i="5"/>
  <c r="G97" i="5" s="1"/>
  <c r="AB48" i="5"/>
  <c r="V84" i="5"/>
  <c r="G84" i="5" s="1"/>
  <c r="V21" i="5"/>
  <c r="G21" i="5" s="1"/>
  <c r="AB92" i="5"/>
  <c r="V67" i="5"/>
  <c r="G67" i="5" s="1"/>
  <c r="T139" i="5"/>
  <c r="AB139" i="5"/>
  <c r="AB76" i="5"/>
  <c r="V74" i="5"/>
  <c r="G74" i="5" s="1"/>
  <c r="AB75" i="5"/>
  <c r="V81" i="5"/>
  <c r="G81" i="5" s="1"/>
  <c r="V18" i="5"/>
  <c r="G18" i="5" s="1"/>
  <c r="AB89" i="5"/>
  <c r="AB27" i="5"/>
  <c r="V66" i="5"/>
  <c r="G66" i="5" s="1"/>
  <c r="AB26" i="5"/>
  <c r="AB103" i="5"/>
  <c r="V117" i="5"/>
  <c r="G117" i="5" s="1"/>
  <c r="V54" i="5"/>
  <c r="G54" i="5" s="1"/>
  <c r="AB63" i="5"/>
  <c r="V137" i="5"/>
  <c r="G137" i="5" s="1"/>
  <c r="AB65" i="5"/>
  <c r="AB95" i="5"/>
  <c r="V108" i="5"/>
  <c r="G108" i="5" s="1"/>
  <c r="V45" i="5"/>
  <c r="G45" i="5" s="1"/>
  <c r="AB117" i="5"/>
  <c r="AB54" i="5"/>
  <c r="V127" i="5"/>
  <c r="G127" i="5" s="1"/>
  <c r="V139" i="5"/>
  <c r="G139" i="5" s="1"/>
  <c r="V76" i="5"/>
  <c r="G76" i="5" s="1"/>
  <c r="AB85" i="5"/>
  <c r="AB22" i="5"/>
  <c r="V59" i="5"/>
  <c r="G59" i="5" s="1"/>
  <c r="AB131" i="5"/>
  <c r="AB68" i="5"/>
  <c r="AB5" i="5"/>
  <c r="H45" i="6"/>
  <c r="D45" i="6" s="1"/>
  <c r="F51" i="6"/>
  <c r="H51" i="6" s="1"/>
  <c r="D51" i="6" s="1"/>
  <c r="F54" i="6"/>
  <c r="F36" i="6"/>
  <c r="H36" i="6" s="1"/>
  <c r="D36" i="6" s="1"/>
  <c r="F46" i="6"/>
  <c r="F31" i="6"/>
  <c r="H29" i="6"/>
  <c r="X587" i="5"/>
  <c r="X352" i="5"/>
  <c r="X595" i="5"/>
  <c r="S595" i="5"/>
  <c r="X503" i="5"/>
  <c r="X597" i="5"/>
  <c r="S597" i="5"/>
  <c r="X463" i="5"/>
  <c r="X460" i="5"/>
  <c r="X344"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279" i="5"/>
  <c r="X522" i="5"/>
  <c r="X494"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479" i="5"/>
  <c r="X567" i="5"/>
  <c r="X166" i="5"/>
  <c r="X162" i="5"/>
  <c r="X444" i="5"/>
  <c r="X551" i="5"/>
  <c r="X306" i="5"/>
  <c r="X198" i="5"/>
  <c r="X314" i="5"/>
  <c r="X142" i="5"/>
  <c r="X206" i="5"/>
  <c r="X380" i="5"/>
  <c r="S380" i="5"/>
  <c r="X222" i="5"/>
  <c r="X254" i="5"/>
  <c r="X286" i="5"/>
  <c r="X365" i="5"/>
  <c r="X388" i="5"/>
  <c r="X523" i="5"/>
  <c r="X473" i="5"/>
  <c r="X488" i="5"/>
  <c r="X535" i="5"/>
  <c r="X234" i="5"/>
  <c r="X266" i="5"/>
  <c r="X298" i="5"/>
  <c r="X467" i="5"/>
  <c r="X527" i="5"/>
  <c r="X429" i="5"/>
  <c r="X303" i="5"/>
  <c r="X275" i="5"/>
  <c r="X332" i="5"/>
  <c r="X295" i="5"/>
  <c r="X205" i="5"/>
  <c r="X192" i="5"/>
  <c r="X304" i="5"/>
  <c r="X590" i="5"/>
  <c r="X39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601" i="5"/>
  <c r="S601" i="5"/>
  <c r="X246" i="5"/>
  <c r="X278" i="5"/>
  <c r="X475" i="5"/>
  <c r="X182" i="5"/>
  <c r="X226" i="5"/>
  <c r="X258" i="5"/>
  <c r="X290" i="5"/>
  <c r="X372" i="5"/>
  <c r="X392" i="5"/>
  <c r="X603" i="5"/>
  <c r="S603" i="5"/>
  <c r="X277" i="5"/>
  <c r="X161" i="5"/>
  <c r="X441" i="5"/>
  <c r="X187" i="5"/>
  <c r="X420" i="5"/>
  <c r="X569" i="5"/>
  <c r="X416" i="5"/>
  <c r="X170" i="5"/>
  <c r="X579" i="5"/>
  <c r="X552" i="5"/>
  <c r="X605" i="5"/>
  <c r="S605" i="5"/>
  <c r="X424" i="5"/>
  <c r="X487" i="5"/>
  <c r="X577" i="5"/>
  <c r="X555" i="5"/>
  <c r="X499" i="5"/>
  <c r="X340" i="5"/>
  <c r="X471" i="5"/>
  <c r="X440" i="5"/>
  <c r="X322" i="5"/>
  <c r="X507" i="5"/>
  <c r="X301" i="5"/>
  <c r="X209" i="5"/>
  <c r="X433" i="5"/>
  <c r="X574" i="5"/>
  <c r="X213" i="5"/>
  <c r="X578" i="5"/>
  <c r="X199" i="5"/>
  <c r="X554" i="5"/>
  <c r="X312" i="5"/>
  <c r="S312" i="5"/>
  <c r="X461" i="5"/>
  <c r="X472" i="5"/>
  <c r="X591" i="5"/>
  <c r="X412" i="5"/>
  <c r="X158" i="5"/>
  <c r="X458" i="5"/>
  <c r="X194" i="5"/>
  <c r="X238" i="5"/>
  <c r="X270" i="5"/>
  <c r="X583" i="5"/>
  <c r="X250" i="5"/>
  <c r="X282" i="5"/>
  <c r="X581" i="5"/>
  <c r="X417" i="5"/>
  <c r="X259" i="5"/>
  <c r="X413" i="5"/>
  <c r="X291" i="5"/>
  <c r="X237" i="5"/>
  <c r="X606" i="5"/>
  <c r="X263" i="5"/>
  <c r="X572"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8" i="5"/>
  <c r="S441" i="5"/>
  <c r="S322" i="5"/>
  <c r="S417" i="5"/>
  <c r="S238" i="5"/>
  <c r="S587" i="5"/>
  <c r="S218" i="5"/>
  <c r="S519" i="5"/>
  <c r="S470" i="5"/>
  <c r="S178" i="5"/>
  <c r="S294" i="5"/>
  <c r="S174" i="5"/>
  <c r="S274" i="5"/>
  <c r="S594" i="5"/>
  <c r="S494" i="5"/>
  <c r="S210" i="5"/>
  <c r="S186" i="5"/>
  <c r="S364" i="5"/>
  <c r="S589" i="5"/>
  <c r="S437" i="5"/>
  <c r="S363" i="5"/>
  <c r="S401" i="5"/>
  <c r="S567" i="5"/>
  <c r="S551" i="5"/>
  <c r="S142"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154"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61" i="5"/>
  <c r="S170" i="5"/>
  <c r="S209" i="5"/>
  <c r="S472" i="5"/>
  <c r="S583" i="5"/>
  <c r="S581" i="5"/>
  <c r="S146" i="5"/>
  <c r="S586" i="5"/>
  <c r="S487" i="5"/>
  <c r="S591" i="5"/>
  <c r="T99" i="5"/>
  <c r="G101" i="5" l="1"/>
  <c r="H101" i="5"/>
  <c r="I101" i="5"/>
  <c r="E101" i="5"/>
  <c r="J101" i="5"/>
  <c r="R101" i="5"/>
  <c r="I99" i="5"/>
  <c r="E99" i="5"/>
  <c r="X99" i="5" s="1"/>
  <c r="R99" i="5"/>
  <c r="F99" i="5"/>
  <c r="G99" i="5"/>
  <c r="H99" i="5"/>
  <c r="H70" i="5"/>
  <c r="E70" i="5"/>
  <c r="F70" i="5"/>
  <c r="J70" i="5"/>
  <c r="R70" i="5"/>
  <c r="I70" i="5"/>
  <c r="E110" i="5"/>
  <c r="F110" i="5"/>
  <c r="R110" i="5"/>
  <c r="H110" i="5"/>
  <c r="I110" i="5"/>
  <c r="J110" i="5"/>
  <c r="G100" i="5"/>
  <c r="G30" i="5"/>
  <c r="E30" i="5"/>
  <c r="E42" i="5"/>
  <c r="I134" i="5"/>
  <c r="I100" i="5"/>
  <c r="I42" i="5"/>
  <c r="E100" i="5"/>
  <c r="J113" i="5"/>
  <c r="J134" i="5"/>
  <c r="R134" i="5"/>
  <c r="J100" i="5"/>
  <c r="E134" i="5"/>
  <c r="F134" i="5"/>
  <c r="H134" i="5"/>
  <c r="H42" i="5"/>
  <c r="R100" i="5"/>
  <c r="F100" i="5"/>
  <c r="F42" i="5"/>
  <c r="J42" i="5"/>
  <c r="R42" i="5"/>
  <c r="R89" i="5"/>
  <c r="J89" i="5"/>
  <c r="F89" i="5"/>
  <c r="F114" i="5"/>
  <c r="E89" i="5"/>
  <c r="H114" i="5"/>
  <c r="G89" i="5"/>
  <c r="H89" i="5"/>
  <c r="J114" i="5"/>
  <c r="G126" i="5"/>
  <c r="J126" i="5"/>
  <c r="I126" i="5"/>
  <c r="E126" i="5"/>
  <c r="H126" i="5"/>
  <c r="F126" i="5"/>
  <c r="R126" i="5"/>
  <c r="G114" i="5"/>
  <c r="E114" i="5"/>
  <c r="I114" i="5"/>
  <c r="G118" i="5"/>
  <c r="H118" i="5"/>
  <c r="F118" i="5"/>
  <c r="E118" i="5"/>
  <c r="R118" i="5"/>
  <c r="I118" i="5"/>
  <c r="J118" i="5"/>
  <c r="H113" i="5"/>
  <c r="E113" i="5"/>
  <c r="R113" i="5"/>
  <c r="F113" i="5"/>
  <c r="I113" i="5"/>
  <c r="H98" i="5"/>
  <c r="F98" i="5"/>
  <c r="E98" i="5"/>
  <c r="R98" i="5"/>
  <c r="G98" i="5"/>
  <c r="J98" i="5"/>
  <c r="I98" i="5"/>
  <c r="G102" i="5"/>
  <c r="H102" i="5"/>
  <c r="F102" i="5"/>
  <c r="J102" i="5"/>
  <c r="R102" i="5"/>
  <c r="I102" i="5"/>
  <c r="E102" i="5"/>
  <c r="G106" i="5"/>
  <c r="F106" i="5"/>
  <c r="R106" i="5"/>
  <c r="J106" i="5"/>
  <c r="I106" i="5"/>
  <c r="E106" i="5"/>
  <c r="H106" i="5"/>
  <c r="G130" i="5"/>
  <c r="F130" i="5"/>
  <c r="R130" i="5"/>
  <c r="I130" i="5"/>
  <c r="H130" i="5"/>
  <c r="E130" i="5"/>
  <c r="J130" i="5"/>
  <c r="G122" i="5"/>
  <c r="I122" i="5"/>
  <c r="J122" i="5"/>
  <c r="H122" i="5"/>
  <c r="F122" i="5"/>
  <c r="E122" i="5"/>
  <c r="R122" i="5"/>
  <c r="G138" i="5"/>
  <c r="I138" i="5"/>
  <c r="E138" i="5"/>
  <c r="H138" i="5"/>
  <c r="R138" i="5"/>
  <c r="F138" i="5"/>
  <c r="J138" i="5"/>
  <c r="H74" i="5"/>
  <c r="R74" i="5"/>
  <c r="J74" i="5"/>
  <c r="F74" i="5"/>
  <c r="E74" i="5"/>
  <c r="I74" i="5"/>
  <c r="R84" i="5"/>
  <c r="F84" i="5"/>
  <c r="E84" i="5"/>
  <c r="I84" i="5"/>
  <c r="J84" i="5"/>
  <c r="H84" i="5"/>
  <c r="R61" i="5"/>
  <c r="I61" i="5"/>
  <c r="H61" i="5"/>
  <c r="E61" i="5"/>
  <c r="J61" i="5"/>
  <c r="F61" i="5"/>
  <c r="F95" i="5"/>
  <c r="R95" i="5"/>
  <c r="E95" i="5"/>
  <c r="I95" i="5"/>
  <c r="J95" i="5"/>
  <c r="H95" i="5"/>
  <c r="R90" i="5"/>
  <c r="I90" i="5"/>
  <c r="J90" i="5"/>
  <c r="H90" i="5"/>
  <c r="F90" i="5"/>
  <c r="E90" i="5"/>
  <c r="R77" i="5"/>
  <c r="F77" i="5"/>
  <c r="J77" i="5"/>
  <c r="E77" i="5"/>
  <c r="I77" i="5"/>
  <c r="H77" i="5"/>
  <c r="R35" i="5"/>
  <c r="J35" i="5"/>
  <c r="I35" i="5"/>
  <c r="H35" i="5"/>
  <c r="E35" i="5"/>
  <c r="F35" i="5"/>
  <c r="R52" i="5"/>
  <c r="F52" i="5"/>
  <c r="I52" i="5"/>
  <c r="E52" i="5"/>
  <c r="J52" i="5"/>
  <c r="H52" i="5"/>
  <c r="H85" i="5"/>
  <c r="E85" i="5"/>
  <c r="F85" i="5"/>
  <c r="J85" i="5"/>
  <c r="I85" i="5"/>
  <c r="R85" i="5"/>
  <c r="I40" i="5"/>
  <c r="F40" i="5"/>
  <c r="R40" i="5"/>
  <c r="E40" i="5"/>
  <c r="J40" i="5"/>
  <c r="H40" i="5"/>
  <c r="E92" i="5"/>
  <c r="R92" i="5"/>
  <c r="I92" i="5"/>
  <c r="H92" i="5"/>
  <c r="J92" i="5"/>
  <c r="F92" i="5"/>
  <c r="R65" i="5"/>
  <c r="F65" i="5"/>
  <c r="J65" i="5"/>
  <c r="E65" i="5"/>
  <c r="H65" i="5"/>
  <c r="I65" i="5"/>
  <c r="E73" i="5"/>
  <c r="R73" i="5"/>
  <c r="H73" i="5"/>
  <c r="I73" i="5"/>
  <c r="F73" i="5"/>
  <c r="J73" i="5"/>
  <c r="I108" i="5"/>
  <c r="R108" i="5"/>
  <c r="E108" i="5"/>
  <c r="H108" i="5"/>
  <c r="F108" i="5"/>
  <c r="J108" i="5"/>
  <c r="H88" i="5"/>
  <c r="J88" i="5"/>
  <c r="E88" i="5"/>
  <c r="I88" i="5"/>
  <c r="R88" i="5"/>
  <c r="F88" i="5"/>
  <c r="F72" i="5"/>
  <c r="R72" i="5"/>
  <c r="E72" i="5"/>
  <c r="I72" i="5"/>
  <c r="J72" i="5"/>
  <c r="H72" i="5"/>
  <c r="J133" i="5"/>
  <c r="I133" i="5"/>
  <c r="E133" i="5"/>
  <c r="H133" i="5"/>
  <c r="F133" i="5"/>
  <c r="R133" i="5"/>
  <c r="H69" i="5"/>
  <c r="I69" i="5"/>
  <c r="E69" i="5"/>
  <c r="R69" i="5"/>
  <c r="J69" i="5"/>
  <c r="F69" i="5"/>
  <c r="E41" i="5"/>
  <c r="I41" i="5"/>
  <c r="R41" i="5"/>
  <c r="H41" i="5"/>
  <c r="F41" i="5"/>
  <c r="J41" i="5"/>
  <c r="R107" i="5"/>
  <c r="J107" i="5"/>
  <c r="I107" i="5"/>
  <c r="H107" i="5"/>
  <c r="F107" i="5"/>
  <c r="E107" i="5"/>
  <c r="H34" i="5"/>
  <c r="E34" i="5"/>
  <c r="R34" i="5"/>
  <c r="J34" i="5"/>
  <c r="I34" i="5"/>
  <c r="F34" i="5"/>
  <c r="R86" i="5"/>
  <c r="I86" i="5"/>
  <c r="J86" i="5"/>
  <c r="H86" i="5"/>
  <c r="E86" i="5"/>
  <c r="F86" i="5"/>
  <c r="J109" i="5"/>
  <c r="R109" i="5"/>
  <c r="F109" i="5"/>
  <c r="H109" i="5"/>
  <c r="E109" i="5"/>
  <c r="I109" i="5"/>
  <c r="R76" i="5"/>
  <c r="I76" i="5"/>
  <c r="E76" i="5"/>
  <c r="F76" i="5"/>
  <c r="H76" i="5"/>
  <c r="J76" i="5"/>
  <c r="I18" i="5"/>
  <c r="F18" i="5"/>
  <c r="E18" i="5"/>
  <c r="J18" i="5"/>
  <c r="H18" i="5"/>
  <c r="R18" i="5"/>
  <c r="H29" i="5"/>
  <c r="F29" i="5"/>
  <c r="J29" i="5"/>
  <c r="I29" i="5"/>
  <c r="R29" i="5"/>
  <c r="E29" i="5"/>
  <c r="E124" i="5"/>
  <c r="F124" i="5"/>
  <c r="R124" i="5"/>
  <c r="I124" i="5"/>
  <c r="H124" i="5"/>
  <c r="J124" i="5"/>
  <c r="R135" i="5"/>
  <c r="E135" i="5"/>
  <c r="F135" i="5"/>
  <c r="J135" i="5"/>
  <c r="I135" i="5"/>
  <c r="H135" i="5"/>
  <c r="R71" i="5"/>
  <c r="I71" i="5"/>
  <c r="F71" i="5"/>
  <c r="J71" i="5"/>
  <c r="H71" i="5"/>
  <c r="E71" i="5"/>
  <c r="H23" i="5"/>
  <c r="I23" i="5"/>
  <c r="J23" i="5"/>
  <c r="E23" i="5"/>
  <c r="F23" i="5"/>
  <c r="R23" i="5"/>
  <c r="H105" i="5"/>
  <c r="F105" i="5"/>
  <c r="I105" i="5"/>
  <c r="E105" i="5"/>
  <c r="J105" i="5"/>
  <c r="R105" i="5"/>
  <c r="I115" i="5"/>
  <c r="H115" i="5"/>
  <c r="J115" i="5"/>
  <c r="R115" i="5"/>
  <c r="F115" i="5"/>
  <c r="E115" i="5"/>
  <c r="H129" i="5"/>
  <c r="F129" i="5"/>
  <c r="E129" i="5"/>
  <c r="I129" i="5"/>
  <c r="R129" i="5"/>
  <c r="J129" i="5"/>
  <c r="E57" i="5"/>
  <c r="J57" i="5"/>
  <c r="H57" i="5"/>
  <c r="I57" i="5"/>
  <c r="R57" i="5"/>
  <c r="F57" i="5"/>
  <c r="R60" i="5"/>
  <c r="I60" i="5"/>
  <c r="E60" i="5"/>
  <c r="F60" i="5"/>
  <c r="J60" i="5"/>
  <c r="H60" i="5"/>
  <c r="H38" i="5"/>
  <c r="R38" i="5"/>
  <c r="E38" i="5"/>
  <c r="F38" i="5"/>
  <c r="I38" i="5"/>
  <c r="J38" i="5"/>
  <c r="I128" i="5"/>
  <c r="R128" i="5"/>
  <c r="F128" i="5"/>
  <c r="J128" i="5"/>
  <c r="E128" i="5"/>
  <c r="H128" i="5"/>
  <c r="I136" i="5"/>
  <c r="E136" i="5"/>
  <c r="X136" i="5" s="1"/>
  <c r="F136" i="5"/>
  <c r="R136" i="5"/>
  <c r="J136" i="5"/>
  <c r="H136" i="5"/>
  <c r="H54" i="5"/>
  <c r="E54" i="5"/>
  <c r="J54" i="5"/>
  <c r="F54" i="5"/>
  <c r="R54" i="5"/>
  <c r="I54" i="5"/>
  <c r="I132" i="5"/>
  <c r="E132" i="5"/>
  <c r="H132" i="5"/>
  <c r="F132" i="5"/>
  <c r="R132" i="5"/>
  <c r="J132" i="5"/>
  <c r="F111" i="5"/>
  <c r="E111" i="5"/>
  <c r="R111" i="5"/>
  <c r="J111" i="5"/>
  <c r="I111" i="5"/>
  <c r="H111" i="5"/>
  <c r="E104" i="5"/>
  <c r="I104" i="5"/>
  <c r="F104" i="5"/>
  <c r="H104" i="5"/>
  <c r="J104" i="5"/>
  <c r="R104" i="5"/>
  <c r="I82" i="5"/>
  <c r="F82" i="5"/>
  <c r="E82" i="5"/>
  <c r="H82" i="5"/>
  <c r="R82" i="5"/>
  <c r="J82" i="5"/>
  <c r="R49" i="5"/>
  <c r="H49" i="5"/>
  <c r="E49" i="5"/>
  <c r="I49" i="5"/>
  <c r="F49" i="5"/>
  <c r="J49" i="5"/>
  <c r="R79" i="5"/>
  <c r="I79" i="5"/>
  <c r="E79" i="5"/>
  <c r="J79" i="5"/>
  <c r="H79" i="5"/>
  <c r="F79" i="5"/>
  <c r="R43" i="5"/>
  <c r="E43" i="5"/>
  <c r="I43" i="5"/>
  <c r="J43" i="5"/>
  <c r="H43" i="5"/>
  <c r="F43" i="5"/>
  <c r="H5" i="5"/>
  <c r="F5" i="5"/>
  <c r="J5" i="5"/>
  <c r="R5" i="5"/>
  <c r="I5" i="5"/>
  <c r="E5" i="5"/>
  <c r="R87" i="5"/>
  <c r="E87" i="5"/>
  <c r="I87" i="5"/>
  <c r="J87" i="5"/>
  <c r="H87" i="5"/>
  <c r="F87" i="5"/>
  <c r="H37" i="5"/>
  <c r="I37" i="5"/>
  <c r="E37" i="5"/>
  <c r="R37" i="5"/>
  <c r="J37" i="5"/>
  <c r="F37" i="5"/>
  <c r="R59" i="5"/>
  <c r="I59" i="5"/>
  <c r="H59" i="5"/>
  <c r="F59" i="5"/>
  <c r="E59" i="5"/>
  <c r="J59" i="5"/>
  <c r="R139" i="5"/>
  <c r="F139" i="5"/>
  <c r="J139" i="5"/>
  <c r="H139" i="5"/>
  <c r="E139" i="5"/>
  <c r="X139" i="5" s="1"/>
  <c r="I139" i="5"/>
  <c r="R66" i="5"/>
  <c r="J66" i="5"/>
  <c r="E66" i="5"/>
  <c r="I66" i="5"/>
  <c r="F66" i="5"/>
  <c r="H66" i="5"/>
  <c r="R81" i="5"/>
  <c r="E81" i="5"/>
  <c r="I81" i="5"/>
  <c r="H81" i="5"/>
  <c r="F81" i="5"/>
  <c r="J81" i="5"/>
  <c r="H53" i="5"/>
  <c r="I53" i="5"/>
  <c r="E53" i="5"/>
  <c r="F53" i="5"/>
  <c r="J53" i="5"/>
  <c r="R53" i="5"/>
  <c r="F91" i="5"/>
  <c r="R91" i="5"/>
  <c r="I91" i="5"/>
  <c r="E91" i="5"/>
  <c r="J91" i="5"/>
  <c r="H91" i="5"/>
  <c r="R24" i="5"/>
  <c r="J24" i="5"/>
  <c r="I24" i="5"/>
  <c r="F24" i="5"/>
  <c r="E24" i="5"/>
  <c r="H24" i="5"/>
  <c r="R33" i="5"/>
  <c r="I33" i="5"/>
  <c r="F33" i="5"/>
  <c r="H33" i="5"/>
  <c r="J33" i="5"/>
  <c r="E33" i="5"/>
  <c r="R20" i="5"/>
  <c r="E20" i="5"/>
  <c r="H20" i="5"/>
  <c r="I20" i="5"/>
  <c r="J20" i="5"/>
  <c r="F20" i="5"/>
  <c r="R56" i="5"/>
  <c r="E56" i="5"/>
  <c r="I56" i="5"/>
  <c r="F56" i="5"/>
  <c r="J56" i="5"/>
  <c r="H56" i="5"/>
  <c r="R39" i="5"/>
  <c r="I39" i="5"/>
  <c r="H39" i="5"/>
  <c r="F39" i="5"/>
  <c r="J39" i="5"/>
  <c r="E39" i="5"/>
  <c r="H30" i="5"/>
  <c r="J30" i="5"/>
  <c r="I30" i="5"/>
  <c r="F30" i="5"/>
  <c r="R30" i="5"/>
  <c r="I120" i="5"/>
  <c r="H120" i="5"/>
  <c r="F120" i="5"/>
  <c r="E120" i="5"/>
  <c r="R120" i="5"/>
  <c r="J120" i="5"/>
  <c r="E123" i="5"/>
  <c r="R123" i="5"/>
  <c r="F123" i="5"/>
  <c r="J123" i="5"/>
  <c r="I123" i="5"/>
  <c r="H123" i="5"/>
  <c r="H58" i="5"/>
  <c r="F58" i="5"/>
  <c r="I58" i="5"/>
  <c r="R58" i="5"/>
  <c r="J58" i="5"/>
  <c r="E58" i="5"/>
  <c r="H117" i="5"/>
  <c r="F117" i="5"/>
  <c r="I117" i="5"/>
  <c r="E117" i="5"/>
  <c r="R117" i="5"/>
  <c r="J117" i="5"/>
  <c r="R97" i="5"/>
  <c r="J97" i="5"/>
  <c r="E97" i="5"/>
  <c r="I97" i="5"/>
  <c r="F97" i="5"/>
  <c r="H97" i="5"/>
  <c r="J62" i="5"/>
  <c r="E62" i="5"/>
  <c r="R62" i="5"/>
  <c r="H62" i="5"/>
  <c r="I62" i="5"/>
  <c r="F62" i="5"/>
  <c r="R75" i="5"/>
  <c r="E75" i="5"/>
  <c r="I75" i="5"/>
  <c r="J75" i="5"/>
  <c r="H75" i="5"/>
  <c r="F75" i="5"/>
  <c r="E19" i="5"/>
  <c r="H19" i="5"/>
  <c r="R19" i="5"/>
  <c r="J19" i="5"/>
  <c r="I19" i="5"/>
  <c r="F19" i="5"/>
  <c r="R47" i="5"/>
  <c r="I47" i="5"/>
  <c r="E47" i="5"/>
  <c r="J47" i="5"/>
  <c r="H47" i="5"/>
  <c r="F47" i="5"/>
  <c r="H78" i="5"/>
  <c r="R78" i="5"/>
  <c r="F78" i="5"/>
  <c r="E78" i="5"/>
  <c r="I78" i="5"/>
  <c r="J78" i="5"/>
  <c r="R112" i="5"/>
  <c r="E112" i="5"/>
  <c r="I112" i="5"/>
  <c r="J112" i="5"/>
  <c r="H112" i="5"/>
  <c r="F112" i="5"/>
  <c r="R94" i="5"/>
  <c r="I94" i="5"/>
  <c r="J94" i="5"/>
  <c r="E94" i="5"/>
  <c r="H94" i="5"/>
  <c r="F94" i="5"/>
  <c r="R32" i="5"/>
  <c r="E32" i="5"/>
  <c r="F32" i="5"/>
  <c r="I32" i="5"/>
  <c r="J32" i="5"/>
  <c r="H32" i="5"/>
  <c r="R119" i="5"/>
  <c r="H119" i="5"/>
  <c r="J119" i="5"/>
  <c r="I119" i="5"/>
  <c r="F119" i="5"/>
  <c r="E119" i="5"/>
  <c r="R68" i="5"/>
  <c r="E68" i="5"/>
  <c r="I68" i="5"/>
  <c r="F68" i="5"/>
  <c r="J68" i="5"/>
  <c r="H68" i="5"/>
  <c r="F127" i="5"/>
  <c r="H127" i="5"/>
  <c r="E127" i="5"/>
  <c r="I127" i="5"/>
  <c r="R127" i="5"/>
  <c r="J127" i="5"/>
  <c r="R45" i="5"/>
  <c r="F45" i="5"/>
  <c r="H45" i="5"/>
  <c r="J45" i="5"/>
  <c r="E45" i="5"/>
  <c r="I45" i="5"/>
  <c r="J21" i="5"/>
  <c r="R21" i="5"/>
  <c r="F21" i="5"/>
  <c r="H21" i="5"/>
  <c r="I21" i="5"/>
  <c r="E21" i="5"/>
  <c r="F116" i="5"/>
  <c r="J116" i="5"/>
  <c r="E116" i="5"/>
  <c r="I116" i="5"/>
  <c r="H116" i="5"/>
  <c r="R116" i="5"/>
  <c r="R48" i="5"/>
  <c r="E48" i="5"/>
  <c r="I48" i="5"/>
  <c r="J48" i="5"/>
  <c r="H48" i="5"/>
  <c r="F48" i="5"/>
  <c r="I26" i="5"/>
  <c r="E26" i="5"/>
  <c r="J26" i="5"/>
  <c r="H26" i="5"/>
  <c r="R26" i="5"/>
  <c r="F26" i="5"/>
  <c r="E121" i="5"/>
  <c r="F121" i="5"/>
  <c r="H121" i="5"/>
  <c r="J121" i="5"/>
  <c r="R121" i="5"/>
  <c r="I121" i="5"/>
  <c r="R96" i="5"/>
  <c r="I96" i="5"/>
  <c r="F96" i="5"/>
  <c r="E96" i="5"/>
  <c r="J96" i="5"/>
  <c r="H96" i="5"/>
  <c r="R83" i="5"/>
  <c r="I83" i="5"/>
  <c r="J83" i="5"/>
  <c r="E83" i="5"/>
  <c r="H83" i="5"/>
  <c r="F83" i="5"/>
  <c r="R36" i="5"/>
  <c r="I36" i="5"/>
  <c r="E36" i="5"/>
  <c r="F36" i="5"/>
  <c r="J36" i="5"/>
  <c r="H36" i="5"/>
  <c r="E28" i="5"/>
  <c r="J28" i="5"/>
  <c r="I28" i="5"/>
  <c r="R28" i="5"/>
  <c r="F28" i="5"/>
  <c r="H28" i="5"/>
  <c r="I22" i="5"/>
  <c r="R22" i="5"/>
  <c r="H22" i="5"/>
  <c r="F22" i="5"/>
  <c r="J22" i="5"/>
  <c r="E22" i="5"/>
  <c r="F93" i="5"/>
  <c r="I93" i="5"/>
  <c r="J93" i="5"/>
  <c r="R93" i="5"/>
  <c r="E93" i="5"/>
  <c r="H93" i="5"/>
  <c r="R63" i="5"/>
  <c r="I63" i="5"/>
  <c r="J63" i="5"/>
  <c r="H63" i="5"/>
  <c r="E63" i="5"/>
  <c r="F63" i="5"/>
  <c r="F50" i="5"/>
  <c r="H50" i="5"/>
  <c r="R50" i="5"/>
  <c r="J50" i="5"/>
  <c r="E50" i="5"/>
  <c r="I50" i="5"/>
  <c r="F103" i="5"/>
  <c r="R103" i="5"/>
  <c r="E103" i="5"/>
  <c r="J103" i="5"/>
  <c r="I103" i="5"/>
  <c r="H103" i="5"/>
  <c r="H137" i="5"/>
  <c r="R137" i="5"/>
  <c r="J137" i="5"/>
  <c r="I137" i="5"/>
  <c r="E137" i="5"/>
  <c r="F137" i="5"/>
  <c r="R67" i="5"/>
  <c r="I67" i="5"/>
  <c r="J67" i="5"/>
  <c r="H67" i="5"/>
  <c r="F67" i="5"/>
  <c r="E67" i="5"/>
  <c r="H125" i="5"/>
  <c r="R125" i="5"/>
  <c r="J125" i="5"/>
  <c r="I125" i="5"/>
  <c r="F125" i="5"/>
  <c r="E125" i="5"/>
  <c r="R6" i="5"/>
  <c r="I6" i="5"/>
  <c r="J6" i="5"/>
  <c r="E6" i="5"/>
  <c r="H6" i="5"/>
  <c r="F6" i="5"/>
  <c r="R25" i="5"/>
  <c r="H25" i="5"/>
  <c r="I25" i="5"/>
  <c r="F25" i="5"/>
  <c r="E25" i="5"/>
  <c r="J25" i="5"/>
  <c r="R31" i="5"/>
  <c r="I31" i="5"/>
  <c r="J31" i="5"/>
  <c r="F31" i="5"/>
  <c r="E31" i="5"/>
  <c r="H31" i="5"/>
  <c r="H27" i="5"/>
  <c r="E27" i="5"/>
  <c r="R27" i="5"/>
  <c r="J27" i="5"/>
  <c r="F27" i="5"/>
  <c r="I27" i="5"/>
  <c r="R44" i="5"/>
  <c r="E44" i="5"/>
  <c r="I44" i="5"/>
  <c r="F44" i="5"/>
  <c r="J44" i="5"/>
  <c r="H44" i="5"/>
  <c r="R55" i="5"/>
  <c r="I55" i="5"/>
  <c r="E55" i="5"/>
  <c r="J55" i="5"/>
  <c r="H55" i="5"/>
  <c r="F55" i="5"/>
  <c r="R80" i="5"/>
  <c r="I80" i="5"/>
  <c r="E80" i="5"/>
  <c r="H80" i="5"/>
  <c r="F80" i="5"/>
  <c r="J80" i="5"/>
  <c r="R64" i="5"/>
  <c r="F64" i="5"/>
  <c r="I64" i="5"/>
  <c r="E64" i="5"/>
  <c r="H64" i="5"/>
  <c r="J64" i="5"/>
  <c r="R51" i="5"/>
  <c r="I51" i="5"/>
  <c r="J51" i="5"/>
  <c r="H51" i="5"/>
  <c r="E51" i="5"/>
  <c r="F51" i="5"/>
  <c r="R131" i="5"/>
  <c r="F131" i="5"/>
  <c r="I131" i="5"/>
  <c r="J131" i="5"/>
  <c r="H131" i="5"/>
  <c r="E131" i="5"/>
  <c r="F46" i="5"/>
  <c r="I46" i="5"/>
  <c r="H46" i="5"/>
  <c r="J46" i="5"/>
  <c r="E46" i="5"/>
  <c r="R46"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37" i="5"/>
  <c r="T138" i="5"/>
  <c r="T60" i="5"/>
  <c r="T75" i="5"/>
  <c r="T112" i="5"/>
  <c r="T58" i="5"/>
  <c r="T85" i="5"/>
  <c r="T28" i="5"/>
  <c r="T17" i="5"/>
  <c r="T29" i="5"/>
  <c r="T87" i="5"/>
  <c r="S126" i="5"/>
  <c r="T122" i="5"/>
  <c r="T132" i="5"/>
  <c r="T71" i="5"/>
  <c r="T57" i="5"/>
  <c r="T40" i="5"/>
  <c r="T78" i="5"/>
  <c r="T44" i="5"/>
  <c r="T101" i="5"/>
  <c r="T49" i="5"/>
  <c r="T59" i="5"/>
  <c r="S114" i="5"/>
  <c r="T12" i="5"/>
  <c r="T76" i="5"/>
  <c r="T102" i="5"/>
  <c r="T21" i="5"/>
  <c r="T46" i="5"/>
  <c r="T80" i="5"/>
  <c r="S42" i="5"/>
  <c r="T79" i="5"/>
  <c r="T10" i="5"/>
  <c r="T51" i="5"/>
  <c r="T90" i="5"/>
  <c r="T68" i="5"/>
  <c r="T47" i="5"/>
  <c r="T23" i="5"/>
  <c r="T125" i="5"/>
  <c r="T19" i="5"/>
  <c r="S70" i="5"/>
  <c r="T107" i="5"/>
  <c r="T106" i="5"/>
  <c r="T118" i="5"/>
  <c r="T65" i="5"/>
  <c r="T109" i="5"/>
  <c r="T66" i="5"/>
  <c r="T96" i="5"/>
  <c r="T105" i="5"/>
  <c r="T53" i="5"/>
  <c r="T34" i="5"/>
  <c r="T123" i="5"/>
  <c r="T72" i="5"/>
  <c r="T38" i="5"/>
  <c r="T11" i="5"/>
  <c r="T32" i="5"/>
  <c r="T26" i="5"/>
  <c r="T30" i="5"/>
  <c r="T126" i="5"/>
  <c r="T120" i="5"/>
  <c r="T55" i="5"/>
  <c r="T31" i="5"/>
  <c r="T7" i="5"/>
  <c r="S89" i="5"/>
  <c r="T103" i="5"/>
  <c r="T84" i="5"/>
  <c r="T20" i="5"/>
  <c r="T81" i="5"/>
  <c r="T108" i="5"/>
  <c r="T113" i="5"/>
  <c r="T111" i="5"/>
  <c r="T56" i="5"/>
  <c r="T64" i="5"/>
  <c r="T117" i="5"/>
  <c r="T45" i="5"/>
  <c r="T67" i="5"/>
  <c r="S101" i="5"/>
  <c r="T6" i="5"/>
  <c r="T119" i="5"/>
  <c r="T98" i="5"/>
  <c r="T77" i="5"/>
  <c r="T37" i="5"/>
  <c r="T97" i="5"/>
  <c r="T91" i="5"/>
  <c r="T73" i="5"/>
  <c r="T135" i="5"/>
  <c r="T100" i="5"/>
  <c r="T104" i="5"/>
  <c r="S110" i="5"/>
  <c r="T128" i="5"/>
  <c r="T89" i="5"/>
  <c r="T48" i="5"/>
  <c r="T88" i="5"/>
  <c r="T114" i="5"/>
  <c r="T25" i="5"/>
  <c r="T86" i="5"/>
  <c r="T62" i="5"/>
  <c r="T24" i="5"/>
  <c r="T16" i="5"/>
  <c r="T69" i="5"/>
  <c r="T22" i="5"/>
  <c r="T54" i="5"/>
  <c r="T35" i="5"/>
  <c r="T74" i="5"/>
  <c r="T50" i="5"/>
  <c r="T42" i="5"/>
  <c r="T116" i="5"/>
  <c r="T61" i="5"/>
  <c r="T115" i="5"/>
  <c r="T127" i="5"/>
  <c r="T131" i="5"/>
  <c r="T92" i="5"/>
  <c r="T33" i="5"/>
  <c r="T63" i="5"/>
  <c r="T129" i="5"/>
  <c r="T134" i="5"/>
  <c r="T14" i="5"/>
  <c r="T133" i="5"/>
  <c r="T18" i="5"/>
  <c r="T27" i="5"/>
  <c r="T121" i="5"/>
  <c r="T110" i="5"/>
  <c r="T82" i="5"/>
  <c r="T94" i="5"/>
  <c r="T83" i="5"/>
  <c r="T95" i="5"/>
  <c r="T5" i="5"/>
  <c r="T43" i="5"/>
  <c r="T52" i="5"/>
  <c r="T41" i="5"/>
  <c r="S134" i="5"/>
  <c r="T39" i="5"/>
  <c r="T13" i="5"/>
  <c r="S100" i="5"/>
  <c r="T130" i="5"/>
  <c r="T124" i="5"/>
  <c r="T36" i="5"/>
  <c r="T93" i="5"/>
  <c r="T9" i="5"/>
  <c r="T8" i="5"/>
  <c r="T15" i="5"/>
  <c r="T70" i="5"/>
  <c r="X101" i="5" l="1"/>
  <c r="X70" i="5"/>
  <c r="X132" i="5"/>
  <c r="X133" i="5"/>
  <c r="X110" i="5"/>
  <c r="X42" i="5"/>
  <c r="X100" i="5"/>
  <c r="X134" i="5"/>
  <c r="X89" i="5"/>
  <c r="X126" i="5"/>
  <c r="X114" i="5"/>
  <c r="X45" i="5"/>
  <c r="X125" i="5"/>
  <c r="X22" i="5"/>
  <c r="X26" i="5"/>
  <c r="X32" i="5"/>
  <c r="X78" i="5"/>
  <c r="X58" i="5"/>
  <c r="X39" i="5"/>
  <c r="X20" i="5"/>
  <c r="X91" i="5"/>
  <c r="X43" i="5"/>
  <c r="X115" i="5"/>
  <c r="X105" i="5"/>
  <c r="X107" i="5"/>
  <c r="X61" i="5"/>
  <c r="X122" i="5"/>
  <c r="X127" i="5"/>
  <c r="X80" i="5"/>
  <c r="X50" i="5"/>
  <c r="X24" i="5"/>
  <c r="X82" i="5"/>
  <c r="X104" i="5"/>
  <c r="X60" i="5"/>
  <c r="X57" i="5"/>
  <c r="X88" i="5"/>
  <c r="X25" i="5"/>
  <c r="X64" i="5"/>
  <c r="X96" i="5"/>
  <c r="X62" i="5"/>
  <c r="X56" i="5"/>
  <c r="X33" i="5"/>
  <c r="X54" i="5"/>
  <c r="X71" i="5"/>
  <c r="X65" i="5"/>
  <c r="X52" i="5"/>
  <c r="X90" i="5"/>
  <c r="X118" i="5"/>
  <c r="X51" i="5"/>
  <c r="X93" i="5"/>
  <c r="X28" i="5"/>
  <c r="X121" i="5"/>
  <c r="X116" i="5"/>
  <c r="X123" i="5"/>
  <c r="X66" i="5"/>
  <c r="X49" i="5"/>
  <c r="X128" i="5"/>
  <c r="X38" i="5"/>
  <c r="X124" i="5"/>
  <c r="X76" i="5"/>
  <c r="X41" i="5"/>
  <c r="X72" i="5"/>
  <c r="X92" i="5"/>
  <c r="X95" i="5"/>
  <c r="X74" i="5"/>
  <c r="X131" i="5"/>
  <c r="X27" i="5"/>
  <c r="X6" i="5"/>
  <c r="X83" i="5"/>
  <c r="X68" i="5"/>
  <c r="X94" i="5"/>
  <c r="X112" i="5"/>
  <c r="X75" i="5"/>
  <c r="X117" i="5"/>
  <c r="X87" i="5"/>
  <c r="X135" i="5"/>
  <c r="X29" i="5"/>
  <c r="X138" i="5"/>
  <c r="X102" i="5"/>
  <c r="X59" i="5"/>
  <c r="X37" i="5"/>
  <c r="X79" i="5"/>
  <c r="X129" i="5"/>
  <c r="X18" i="5"/>
  <c r="X86" i="5"/>
  <c r="X113" i="5"/>
  <c r="X137" i="5"/>
  <c r="X103" i="5"/>
  <c r="X63" i="5"/>
  <c r="X30" i="5"/>
  <c r="X44" i="5"/>
  <c r="X67" i="5"/>
  <c r="X48" i="5"/>
  <c r="X21" i="5"/>
  <c r="X119" i="5"/>
  <c r="X120" i="5"/>
  <c r="X81" i="5"/>
  <c r="X5" i="5"/>
  <c r="X111" i="5"/>
  <c r="X23" i="5"/>
  <c r="X34" i="5"/>
  <c r="X40" i="5"/>
  <c r="X85" i="5"/>
  <c r="X77" i="5"/>
  <c r="X106" i="5"/>
  <c r="X46" i="5"/>
  <c r="X55" i="5"/>
  <c r="X31" i="5"/>
  <c r="X36" i="5"/>
  <c r="X47" i="5"/>
  <c r="X19" i="5"/>
  <c r="X97" i="5"/>
  <c r="X53" i="5"/>
  <c r="X109" i="5"/>
  <c r="X69" i="5"/>
  <c r="X108" i="5"/>
  <c r="X73" i="5"/>
  <c r="X35" i="5"/>
  <c r="X84" i="5"/>
  <c r="X130" i="5"/>
  <c r="X98" i="5"/>
  <c r="C68" i="6"/>
  <c r="X13" i="5"/>
  <c r="X10" i="5"/>
  <c r="D65" i="6"/>
  <c r="X9" i="5"/>
  <c r="X12" i="5"/>
  <c r="X14" i="5"/>
  <c r="X17" i="5"/>
  <c r="D66" i="6"/>
  <c r="C67" i="6"/>
  <c r="X11" i="5"/>
  <c r="X15" i="5"/>
  <c r="X8" i="5"/>
  <c r="X7" i="5"/>
  <c r="G69" i="6"/>
  <c r="H69" i="6" s="1"/>
  <c r="H70" i="6" s="1"/>
  <c r="D2" i="6" s="1"/>
  <c r="X16" i="5"/>
  <c r="D55" i="6"/>
  <c r="C55" i="6"/>
  <c r="D56" i="6"/>
  <c r="C56" i="6"/>
  <c r="S138" i="5"/>
  <c r="S137" i="5"/>
  <c r="S99" i="5"/>
  <c r="S112" i="5"/>
  <c r="S123" i="5"/>
  <c r="S58" i="5"/>
  <c r="S21" i="5"/>
  <c r="S16" i="5"/>
  <c r="S109" i="5"/>
  <c r="S117" i="5"/>
  <c r="S60" i="5"/>
  <c r="S36" i="5"/>
  <c r="S41" i="5"/>
  <c r="S103" i="5"/>
  <c r="S104" i="5"/>
  <c r="S81" i="5"/>
  <c r="S59" i="5"/>
  <c r="S73" i="5"/>
  <c r="S53" i="5"/>
  <c r="S124" i="5"/>
  <c r="S33" i="5"/>
  <c r="S15" i="5"/>
  <c r="S39" i="5"/>
  <c r="S6" i="5"/>
  <c r="S52" i="5"/>
  <c r="S66" i="5"/>
  <c r="S74" i="5"/>
  <c r="S135" i="5"/>
  <c r="S130" i="5"/>
  <c r="S84" i="5"/>
  <c r="S29" i="5"/>
  <c r="S105" i="5"/>
  <c r="S37" i="5"/>
  <c r="S57" i="5"/>
  <c r="S17" i="5"/>
  <c r="S61" i="5"/>
  <c r="S8" i="5"/>
  <c r="S50" i="5"/>
  <c r="S82" i="5"/>
  <c r="S79" i="5"/>
  <c r="S54" i="5"/>
  <c r="S113" i="5"/>
  <c r="S55" i="5"/>
  <c r="S83" i="5"/>
  <c r="S127" i="5"/>
  <c r="S35" i="5"/>
  <c r="S96" i="5"/>
  <c r="S23" i="5"/>
  <c r="S90" i="5"/>
  <c r="S45" i="5"/>
  <c r="S40" i="5"/>
  <c r="S85" i="5"/>
  <c r="S26" i="5"/>
  <c r="S86" i="5"/>
  <c r="S49" i="5"/>
  <c r="S78" i="5"/>
  <c r="S92" i="5"/>
  <c r="S24" i="5"/>
  <c r="S43" i="5"/>
  <c r="S116" i="5"/>
  <c r="S80" i="5"/>
  <c r="S87" i="5"/>
  <c r="S88" i="5"/>
  <c r="S69" i="5"/>
  <c r="S18" i="5"/>
  <c r="S38" i="5"/>
  <c r="S67" i="5"/>
  <c r="S72" i="5"/>
  <c r="S120" i="5"/>
  <c r="S27" i="5"/>
  <c r="S71" i="5"/>
  <c r="S64" i="5"/>
  <c r="S132" i="5"/>
  <c r="S13" i="5"/>
  <c r="S56" i="5"/>
  <c r="S25" i="5"/>
  <c r="S111" i="5"/>
  <c r="S47" i="5"/>
  <c r="S5" i="5"/>
  <c r="S75" i="5"/>
  <c r="S77" i="5"/>
  <c r="S118" i="5"/>
  <c r="S63" i="5"/>
  <c r="S9" i="5"/>
  <c r="S20" i="5"/>
  <c r="S93" i="5"/>
  <c r="S131" i="5"/>
  <c r="S91" i="5"/>
  <c r="S107" i="5"/>
  <c r="S122" i="5"/>
  <c r="S108" i="5"/>
  <c r="S10" i="5"/>
  <c r="S51" i="5"/>
  <c r="S128" i="5"/>
  <c r="S44" i="5"/>
  <c r="S30" i="5"/>
  <c r="S125" i="5"/>
  <c r="S28" i="5"/>
  <c r="S62" i="5"/>
  <c r="S11" i="5"/>
  <c r="S121" i="5"/>
  <c r="S7" i="5"/>
  <c r="S95" i="5"/>
  <c r="S115" i="5"/>
  <c r="S32" i="5"/>
  <c r="S129" i="5"/>
  <c r="S97" i="5"/>
  <c r="S14" i="5"/>
  <c r="S133" i="5"/>
  <c r="S22" i="5"/>
  <c r="S76" i="5"/>
  <c r="S65" i="5"/>
  <c r="S19" i="5"/>
  <c r="S31" i="5"/>
  <c r="S94" i="5"/>
  <c r="S48" i="5"/>
  <c r="S34" i="5"/>
  <c r="S46" i="5"/>
  <c r="S106" i="5"/>
  <c r="S102" i="5"/>
  <c r="S98" i="5"/>
  <c r="S12" i="5"/>
  <c r="S68" i="5"/>
  <c r="S11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<sst xmlns="http://schemas.openxmlformats.org/spreadsheetml/2006/main" count="22112" uniqueCount="15616">
  <si>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</si>
  <si>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</si>
  <si>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</si>
  <si>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</si>
  <si>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</si>
  <si>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</si>
  <si>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</si>
  <si>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</si>
  <si>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</si>
  <si>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</si>
  <si>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</si>
  <si>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</si>
  <si>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</si>
  <si>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</si>
  <si>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</si>
  <si>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</si>
  <si>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</si>
  <si>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</si>
  <si>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</si>
  <si>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</si>
  <si>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</si>
  <si>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</si>
  <si>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</si>
  <si>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</si>
  <si>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</si>
  <si>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</si>
  <si>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</si>
  <si>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</si>
  <si>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</si>
  <si>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</si>
  <si>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</si>
  <si>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</si>
  <si>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</si>
  <si>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</si>
  <si>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</si>
  <si>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</si>
  <si>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</si>
  <si>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</si>
  <si>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</si>
  <si>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</si>
  <si>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</si>
  <si>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</si>
  <si>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</si>
  <si>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</si>
  <si>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</si>
  <si>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</si>
  <si>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</si>
  <si>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</si>
  <si>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</si>
  <si>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</si>
  <si>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</si>
  <si>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</si>
  <si>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</si>
  <si>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</si>
  <si>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</si>
  <si>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</si>
  <si>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</si>
  <si>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</si>
  <si>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</si>
  <si>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</si>
  <si>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</si>
  <si>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</si>
  <si>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</si>
  <si>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</si>
  <si>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</si>
  <si>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</si>
  <si>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</si>
  <si>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</si>
  <si>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</si>
  <si>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</si>
  <si>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</si>
  <si>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</si>
  <si>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</si>
  <si>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</si>
  <si>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</si>
  <si>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</si>
  <si>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</si>
  <si>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</si>
  <si>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</si>
  <si>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</si>
  <si>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</si>
  <si>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</si>
  <si>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</si>
  <si>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</si>
  <si>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</si>
  <si>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</si>
  <si>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</si>
  <si>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</si>
  <si>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</si>
  <si>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</si>
  <si>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</si>
  <si>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</si>
  <si>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</si>
  <si>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</si>
  <si>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</si>
  <si>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</si>
  <si>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</si>
  <si>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</si>
  <si>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</si>
  <si>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</si>
  <si>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</si>
  <si>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</si>
  <si>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</si>
  <si>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</si>
  <si>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</si>
  <si>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</si>
  <si>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</si>
  <si>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</si>
  <si>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</si>
  <si>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</si>
  <si>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</si>
  <si>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</si>
  <si>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</si>
  <si>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</si>
  <si>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</si>
  <si>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</si>
  <si>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</si>
  <si>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</si>
  <si>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</si>
  <si>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</si>
  <si>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</si>
  <si>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</si>
  <si>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</si>
  <si>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</si>
  <si>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</si>
  <si>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</si>
  <si>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</si>
  <si>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</si>
  <si>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</si>
  <si>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</si>
  <si>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</si>
  <si>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</si>
  <si>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</si>
  <si>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</si>
  <si>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</si>
  <si>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</si>
  <si>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</si>
  <si>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</si>
  <si>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</si>
  <si>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</si>
  <si>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</si>
  <si>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</si>
  <si>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</si>
  <si>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</si>
  <si>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</si>
  <si>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</si>
  <si>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</si>
  <si>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</si>
  <si>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</si>
  <si>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</si>
  <si>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</si>
  <si>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</si>
  <si>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</si>
  <si>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</si>
  <si>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</si>
  <si>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</si>
  <si>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</si>
  <si>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</si>
  <si>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</si>
  <si>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</si>
  <si>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</si>
  <si>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</si>
  <si>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</si>
  <si>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</si>
  <si>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</si>
  <si>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</si>
  <si>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</si>
  <si>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</si>
  <si>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</si>
  <si>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</si>
  <si>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</si>
  <si>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</si>
  <si>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</si>
  <si>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</si>
  <si>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</si>
  <si>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</si>
  <si>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</si>
  <si>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</si>
  <si>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</si>
  <si>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</si>
  <si>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</si>
  <si>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</si>
  <si>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</si>
  <si>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</si>
  <si>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</si>
  <si>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</si>
  <si>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</si>
  <si>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</si>
  <si>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</si>
  <si>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</si>
  <si>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</si>
  <si>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</si>
  <si>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</si>
  <si>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</si>
  <si>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</si>
  <si>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</si>
  <si>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</si>
  <si>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</si>
  <si>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</si>
  <si>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</si>
  <si>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</si>
  <si>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</si>
  <si>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</si>
  <si>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</si>
  <si>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</si>
  <si>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</si>
  <si>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</si>
  <si>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</si>
  <si>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</si>
  <si>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</si>
  <si>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</si>
  <si>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</si>
  <si>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</si>
  <si>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</si>
  <si>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</si>
  <si>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</si>
  <si>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</si>
  <si>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</si>
  <si>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</si>
  <si>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</si>
  <si>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</si>
  <si>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</si>
  <si>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</si>
  <si>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</si>
  <si>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</si>
  <si>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</si>
  <si>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</si>
  <si>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</si>
  <si>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</si>
  <si>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</si>
  <si>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</si>
  <si>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</si>
  <si>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</si>
  <si>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</si>
  <si>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</si>
  <si>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</si>
  <si>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</si>
  <si>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</si>
  <si>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</si>
  <si>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</si>
  <si>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</si>
  <si>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</si>
  <si>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</si>
  <si>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</si>
  <si>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</si>
  <si>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</si>
  <si>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</si>
  <si>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</si>
  <si>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</si>
  <si>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</si>
  <si>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</si>
  <si>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</si>
  <si>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</si>
  <si>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</si>
  <si>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</si>
  <si>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</si>
  <si>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</si>
  <si>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</si>
  <si>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</si>
  <si>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</si>
  <si>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</si>
  <si>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</si>
  <si>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</si>
  <si>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</si>
  <si>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</si>
  <si>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</si>
  <si>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</si>
  <si>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</si>
  <si>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</si>
  <si>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</si>
  <si>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</si>
  <si>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</si>
  <si>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</si>
  <si>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</si>
  <si>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</si>
  <si>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</si>
  <si>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</si>
  <si>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</si>
  <si>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</si>
  <si>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</si>
  <si>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</si>
  <si>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</si>
  <si>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</si>
  <si>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</si>
  <si>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</si>
  <si>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</si>
  <si>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</si>
  <si>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</si>
  <si>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</si>
  <si>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</si>
  <si>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</si>
  <si>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</si>
  <si>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</si>
  <si>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</si>
  <si>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</si>
  <si>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</si>
  <si>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</si>
  <si>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</si>
  <si>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</si>
  <si>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</si>
  <si>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</si>
  <si>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</si>
  <si>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</si>
  <si>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</si>
  <si>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</si>
  <si>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</si>
  <si>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</si>
  <si>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</si>
  <si>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</si>
  <si>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</si>
  <si>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</si>
  <si>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</si>
  <si>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</si>
  <si>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</si>
  <si>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</si>
  <si>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</si>
  <si>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</si>
  <si>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</si>
  <si>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</si>
  <si>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</si>
  <si>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</si>
  <si>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</si>
  <si>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</si>
  <si>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</si>
  <si>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</si>
  <si>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</si>
  <si>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</si>
  <si>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</si>
  <si>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</si>
  <si>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</si>
  <si>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</si>
  <si>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</si>
  <si>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</si>
  <si>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</si>
  <si>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</si>
  <si>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</si>
  <si>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</si>
  <si>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</si>
  <si>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</si>
  <si>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</si>
  <si>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</si>
  <si>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</si>
  <si>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</si>
  <si>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</si>
  <si>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</si>
  <si>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</si>
  <si>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</si>
  <si>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</si>
  <si>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</si>
  <si>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</si>
  <si>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</si>
  <si>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</si>
  <si>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</si>
  <si>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</si>
  <si>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</si>
  <si>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</si>
  <si>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</si>
  <si>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</si>
  <si>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</si>
  <si>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</si>
  <si>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</si>
  <si>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</si>
  <si>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</si>
  <si>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</si>
  <si>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</si>
  <si>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</si>
  <si>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</si>
  <si>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</si>
  <si>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</si>
  <si>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</si>
  <si>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</si>
  <si>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</si>
  <si>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</si>
  <si>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</si>
  <si>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</si>
  <si>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</si>
  <si>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</si>
  <si>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</si>
  <si>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</si>
  <si>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</si>
  <si>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</si>
  <si>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</si>
  <si>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</si>
  <si>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</si>
  <si>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</si>
  <si>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</si>
  <si>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</si>
  <si>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</si>
  <si>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</si>
  <si>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</si>
  <si>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</si>
  <si>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</si>
  <si>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</si>
  <si>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</si>
  <si>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</si>
  <si>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</si>
  <si>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</si>
  <si>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</si>
  <si>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</si>
  <si>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</si>
  <si>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</si>
  <si>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</si>
  <si>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</si>
  <si>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</si>
  <si>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</si>
  <si>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</si>
  <si>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</si>
  <si>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</si>
  <si>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</si>
  <si>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</si>
  <si>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</si>
  <si>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</si>
  <si>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</si>
  <si>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</si>
  <si>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</si>
  <si>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</si>
  <si>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</si>
  <si>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</si>
  <si>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</si>
  <si>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</si>
  <si>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</si>
  <si>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</si>
  <si>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</si>
  <si>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</si>
  <si>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</si>
  <si>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</si>
  <si>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</si>
  <si>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</si>
  <si>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</si>
  <si>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</si>
  <si>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</si>
  <si>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</si>
  <si>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</si>
  <si>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</si>
  <si>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</si>
  <si>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</si>
  <si>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</si>
  <si>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</si>
  <si>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</si>
  <si>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</si>
  <si>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</si>
  <si>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</si>
  <si>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</si>
  <si>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</si>
  <si>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</si>
  <si>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</si>
  <si>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</si>
  <si>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</si>
  <si>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</si>
  <si>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</si>
  <si>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</si>
  <si>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</si>
  <si>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</si>
  <si>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</si>
  <si>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</si>
  <si>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</si>
  <si>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</si>
  <si>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</si>
  <si>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</si>
  <si>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</si>
  <si>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</si>
  <si>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</si>
  <si>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</si>
  <si>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</si>
  <si>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</si>
  <si>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</si>
  <si>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</si>
  <si>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</si>
  <si>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</si>
  <si>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</si>
  <si>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</si>
  <si>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</si>
  <si>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</si>
  <si>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</si>
  <si>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</si>
  <si>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</si>
  <si>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</si>
  <si>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</si>
  <si>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</si>
  <si>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</si>
  <si>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</si>
  <si>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</si>
  <si>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</si>
  <si>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</si>
  <si>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</si>
  <si>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</si>
  <si>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</si>
  <si>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</si>
  <si>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</si>
  <si>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</si>
  <si>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</si>
  <si>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</si>
  <si>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</si>
  <si>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</si>
  <si>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</si>
  <si>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</si>
  <si>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</si>
  <si>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</si>
  <si>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</si>
  <si>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</si>
  <si>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</si>
  <si>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</si>
  <si>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</si>
  <si>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</si>
  <si>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</si>
  <si>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</si>
  <si>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</si>
  <si>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</si>
  <si>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</si>
  <si>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</si>
  <si>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</si>
  <si>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</si>
  <si>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</si>
  <si>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</si>
  <si>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</si>
  <si>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</si>
  <si>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</si>
  <si>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</si>
  <si>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</si>
  <si>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</si>
  <si>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</si>
  <si>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</si>
  <si>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</si>
  <si>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</si>
  <si>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</si>
  <si>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</si>
  <si>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</si>
  <si>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</si>
  <si>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</si>
  <si>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</si>
  <si>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</si>
  <si>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</si>
  <si>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</si>
  <si>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</si>
  <si>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</si>
  <si>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</si>
  <si>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</si>
  <si>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</si>
  <si>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</si>
  <si>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</si>
  <si>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</si>
  <si>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</si>
  <si>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</si>
  <si>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</si>
  <si>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</si>
  <si>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</si>
  <si>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</si>
  <si>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</si>
  <si>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</si>
  <si>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</si>
  <si>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</si>
  <si>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</si>
  <si>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</si>
  <si>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</si>
  <si>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</si>
  <si>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</si>
  <si>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</si>
  <si>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</si>
  <si>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</si>
  <si>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</si>
  <si>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</si>
  <si>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</si>
  <si>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</si>
  <si>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</si>
  <si>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</si>
  <si>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</si>
  <si>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</si>
  <si>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</si>
  <si>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</si>
  <si>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</si>
  <si>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</si>
  <si>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</si>
  <si>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</si>
  <si>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</si>
  <si>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</si>
  <si>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</si>
  <si>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</si>
  <si>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</si>
  <si>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</si>
  <si>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</si>
  <si>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</si>
  <si>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</si>
  <si>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</si>
  <si>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</si>
  <si>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</si>
  <si>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</si>
  <si>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</si>
  <si>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</si>
  <si>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</si>
  <si>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</si>
  <si>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</si>
  <si>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</si>
  <si>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</si>
  <si>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</si>
  <si>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</si>
  <si>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</si>
  <si>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</si>
  <si>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</si>
  <si>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</si>
  <si>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</si>
  <si>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</si>
  <si>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</si>
  <si>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</si>
  <si>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</si>
  <si>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</si>
  <si>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</si>
  <si>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</si>
  <si>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</si>
  <si>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</si>
  <si>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</si>
  <si>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</si>
  <si>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</si>
  <si>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</si>
  <si>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</si>
  <si>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</si>
  <si>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</si>
  <si>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</si>
  <si>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</si>
  <si>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</si>
  <si>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</si>
  <si>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</si>
  <si>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</si>
  <si>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</si>
  <si>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</si>
  <si>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</si>
  <si>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</si>
  <si>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</si>
  <si>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</si>
  <si>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</si>
  <si>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</si>
  <si>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</si>
  <si>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</si>
  <si>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</si>
  <si>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</si>
  <si>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</si>
  <si>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</si>
  <si>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</si>
  <si>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</si>
  <si>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</si>
  <si>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</si>
  <si>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</si>
  <si>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</si>
  <si>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</si>
  <si>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</si>
  <si>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</si>
  <si>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</si>
  <si>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</si>
  <si>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</si>
  <si>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</si>
  <si>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</si>
  <si>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</si>
  <si>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</si>
  <si>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</si>
  <si>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</si>
  <si>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</si>
  <si>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</si>
  <si>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</si>
  <si>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</si>
  <si>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</si>
  <si>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</si>
  <si>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</si>
  <si>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</si>
  <si>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</si>
  <si>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</si>
  <si>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</si>
  <si>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</si>
  <si>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</si>
  <si>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</si>
  <si>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</si>
  <si>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</si>
  <si>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</si>
  <si>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</si>
  <si>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</si>
  <si>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</si>
  <si>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</si>
  <si>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</si>
  <si>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</si>
  <si>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</si>
  <si>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</si>
  <si>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</si>
  <si>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</si>
  <si>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</si>
  <si>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</si>
  <si>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</si>
  <si>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</si>
  <si>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</si>
  <si>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</si>
  <si>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</si>
  <si>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</si>
  <si>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</si>
  <si>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</si>
  <si>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</si>
  <si>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</si>
  <si>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</si>
  <si>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</si>
  <si>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</si>
  <si>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</si>
  <si>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</si>
  <si>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</si>
  <si>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</si>
  <si>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</si>
  <si>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</si>
  <si>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</si>
  <si>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</si>
  <si>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</si>
  <si>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</si>
  <si>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</si>
  <si>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</si>
  <si>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</si>
  <si>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</si>
  <si>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</si>
  <si>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</si>
  <si>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</si>
  <si>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</si>
  <si>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</si>
  <si>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</si>
  <si>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</si>
  <si>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</si>
  <si>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</si>
  <si>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</si>
  <si>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</si>
  <si>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</si>
  <si>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</si>
  <si>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</si>
  <si>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</si>
  <si>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</si>
  <si>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</si>
  <si>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</si>
  <si>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</si>
  <si>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</si>
  <si>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</si>
  <si>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</si>
  <si>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</si>
  <si>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</si>
  <si>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</si>
  <si>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</si>
  <si>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</si>
  <si>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</si>
  <si>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</si>
  <si>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</si>
  <si>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</si>
  <si>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</si>
  <si>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</si>
  <si>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</si>
  <si>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</si>
  <si>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</si>
  <si>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</si>
  <si>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</si>
  <si>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</si>
  <si>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</si>
  <si>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</si>
  <si>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</si>
  <si>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</si>
  <si>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</si>
  <si>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</si>
  <si>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</si>
  <si>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</si>
  <si>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</si>
  <si>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</si>
  <si>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</si>
  <si>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</si>
  <si>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</si>
  <si>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</si>
  <si>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</si>
  <si>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</si>
  <si>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</si>
  <si>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</si>
  <si>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</si>
  <si>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</si>
  <si>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</si>
  <si>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</si>
  <si>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</si>
  <si>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</si>
  <si>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</si>
  <si>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</si>
  <si>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</si>
  <si>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</si>
  <si>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</si>
  <si>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</si>
  <si>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</si>
  <si>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</si>
  <si>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</si>
  <si>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</si>
  <si>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</si>
  <si>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</si>
  <si>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</si>
  <si>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</si>
  <si>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</si>
  <si>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</si>
  <si>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</si>
  <si>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</si>
  <si>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</si>
  <si>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</si>
  <si>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</si>
  <si>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</si>
  <si>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</si>
  <si>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</si>
  <si>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</si>
  <si>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</si>
  <si>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</si>
  <si>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</si>
  <si>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</si>
  <si>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</si>
  <si>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</si>
  <si>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</si>
  <si>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</si>
  <si>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</si>
  <si>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</si>
  <si>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</si>
  <si>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</si>
  <si>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</si>
  <si>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</si>
  <si>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</si>
  <si>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</si>
  <si>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</si>
  <si>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</si>
  <si>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</si>
  <si>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</si>
  <si>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</si>
  <si>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</si>
  <si>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</si>
  <si>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</si>
  <si>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</si>
  <si>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</si>
  <si>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</si>
  <si>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</si>
  <si>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</si>
  <si>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</si>
  <si>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</si>
  <si>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</si>
  <si>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</si>
  <si>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</si>
  <si>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</si>
  <si>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</si>
  <si>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</si>
  <si>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</si>
  <si>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</si>
  <si>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</si>
  <si>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</si>
  <si>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</si>
  <si>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</si>
  <si>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</si>
  <si>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</si>
  <si>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</si>
  <si>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</si>
  <si>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</si>
  <si>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</si>
  <si>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</si>
  <si>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</si>
  <si>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</si>
  <si>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</si>
  <si>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</si>
  <si>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</si>
  <si>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</si>
  <si>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</si>
  <si>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</si>
  <si>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</si>
  <si>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</si>
  <si>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</si>
  <si>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</si>
  <si>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</si>
  <si>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</si>
  <si>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</si>
  <si>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</si>
  <si>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</si>
  <si>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</si>
  <si>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</si>
  <si>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</si>
  <si>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</si>
  <si>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</si>
  <si>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</si>
  <si>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</si>
  <si>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</si>
  <si>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</si>
  <si>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</si>
  <si>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</si>
  <si>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</si>
  <si>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</si>
  <si>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</si>
  <si>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</si>
  <si>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</si>
  <si>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</si>
  <si>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</si>
  <si>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</si>
  <si>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</si>
  <si>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</si>
  <si>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</si>
  <si>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</si>
  <si>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</si>
  <si>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</si>
  <si>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</si>
  <si>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</si>
  <si>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</si>
  <si>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</si>
  <si>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</si>
  <si>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</si>
  <si>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</si>
  <si>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</si>
  <si>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</si>
  <si>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</si>
  <si>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</si>
  <si>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</si>
  <si>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</si>
  <si>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</si>
  <si>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</si>
  <si>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</si>
  <si>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</si>
  <si>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</si>
  <si>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</si>
  <si>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</si>
  <si>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</si>
  <si>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</si>
  <si>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</si>
  <si>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</si>
  <si>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</si>
  <si>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</si>
  <si>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</si>
  <si>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</si>
  <si>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</si>
  <si>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</si>
  <si>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</si>
  <si>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</si>
  <si>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</si>
  <si>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</si>
  <si>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</si>
  <si>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</si>
  <si>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</si>
  <si>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</si>
  <si>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</si>
  <si>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</si>
  <si>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</si>
  <si>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</si>
  <si>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</si>
  <si>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</si>
  <si>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</si>
  <si>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</si>
  <si>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</si>
  <si>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</si>
  <si>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</si>
  <si>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</si>
  <si>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</si>
  <si>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</si>
  <si>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</si>
  <si>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</si>
  <si>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</si>
  <si>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</si>
  <si>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</si>
  <si>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</si>
  <si>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</si>
  <si>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</si>
  <si>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</si>
  <si>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</si>
  <si>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</si>
  <si>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</si>
  <si>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</si>
  <si>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</si>
  <si>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</si>
  <si>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</si>
  <si>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</si>
  <si>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</si>
  <si>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</si>
  <si>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</si>
  <si>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</si>
  <si>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</si>
  <si>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</si>
  <si>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</si>
  <si>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</si>
  <si>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</si>
  <si>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</si>
  <si>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</si>
  <si>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</si>
  <si>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</si>
  <si>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</si>
  <si>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</si>
  <si>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</si>
  <si>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</si>
  <si>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</si>
  <si>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</si>
  <si>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</si>
  <si>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</si>
  <si>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</si>
  <si>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</si>
  <si>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</si>
  <si>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</si>
  <si>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</si>
  <si>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</si>
  <si>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</si>
  <si>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</si>
  <si>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</si>
  <si>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</si>
  <si>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</si>
  <si>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</si>
  <si>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</si>
  <si>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</si>
  <si>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</si>
  <si>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</si>
  <si>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</si>
  <si>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</si>
  <si>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</si>
  <si>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</si>
  <si>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</si>
  <si>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</si>
  <si>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</si>
  <si>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</si>
  <si>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</si>
  <si>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</si>
  <si>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</si>
  <si>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</si>
  <si>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</si>
  <si>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</si>
  <si>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</si>
  <si>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</si>
  <si>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</si>
  <si>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</si>
  <si>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</si>
  <si>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</si>
  <si>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</si>
  <si>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</si>
  <si>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</si>
  <si>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</si>
  <si>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</si>
  <si>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</si>
  <si>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</si>
  <si>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</si>
  <si>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</si>
  <si>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</si>
  <si>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</si>
  <si>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</si>
  <si>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</si>
  <si>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</si>
  <si>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</si>
  <si>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</si>
  <si>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</si>
  <si>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</si>
  <si>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</si>
  <si>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</si>
  <si>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</si>
  <si>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</si>
  <si>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</si>
  <si>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</si>
  <si>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</si>
  <si>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</si>
  <si>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</si>
  <si>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</si>
  <si>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</si>
  <si>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</si>
  <si>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</si>
  <si>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</si>
  <si>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</si>
  <si>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</si>
  <si>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</si>
  <si>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</si>
  <si>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</si>
  <si>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</si>
  <si>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</si>
  <si>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</si>
  <si>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</si>
  <si>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</si>
  <si>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</si>
  <si>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</si>
  <si>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</si>
  <si>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</si>
  <si>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</si>
  <si>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</si>
  <si>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</si>
  <si>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</si>
  <si>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</si>
  <si>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</si>
  <si>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</si>
  <si>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</si>
  <si>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</si>
  <si>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</si>
  <si>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</si>
  <si>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</si>
  <si>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</si>
  <si>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</si>
  <si>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</si>
  <si>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</si>
  <si>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</si>
  <si>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</si>
  <si>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</si>
  <si>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</si>
  <si>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</si>
  <si>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</si>
  <si>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</si>
  <si>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</si>
  <si>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</si>
  <si>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</si>
  <si>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</si>
  <si>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</si>
  <si>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</si>
  <si>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</si>
  <si>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</si>
  <si>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</si>
  <si>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</si>
  <si>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</si>
  <si>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</si>
  <si>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</si>
  <si>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</si>
  <si>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</si>
  <si>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</si>
  <si>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</si>
  <si>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</si>
  <si>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</si>
  <si>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</si>
  <si>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</si>
  <si>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</si>
  <si>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</si>
  <si>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</si>
  <si>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</si>
  <si>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</si>
  <si>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</si>
  <si>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</si>
  <si>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</si>
  <si>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</si>
  <si>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</si>
  <si>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</si>
  <si>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</si>
  <si>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</si>
  <si>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</si>
  <si>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</si>
  <si>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</si>
  <si>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</si>
  <si>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</si>
  <si>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</si>
  <si>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</si>
  <si>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</si>
  <si>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</si>
  <si>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</si>
  <si>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</si>
  <si>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</si>
  <si>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</si>
  <si>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</si>
  <si>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</si>
  <si>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</si>
  <si>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</si>
  <si>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</si>
  <si>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</si>
  <si>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</si>
  <si>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</si>
  <si>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</si>
  <si>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</si>
  <si>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</si>
  <si>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</si>
  <si>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</si>
  <si>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</si>
  <si>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</si>
  <si>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</si>
  <si>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</si>
  <si>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</si>
  <si>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</si>
  <si>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</si>
  <si>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</si>
  <si>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</si>
  <si>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</si>
  <si>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</si>
  <si>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</si>
  <si>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</si>
  <si>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</si>
  <si>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</si>
  <si>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</si>
  <si>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</si>
  <si>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</si>
  <si>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</si>
  <si>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</si>
  <si>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</si>
  <si>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</si>
  <si>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</si>
  <si>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</si>
  <si>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</si>
  <si>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</si>
  <si>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</si>
  <si>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</si>
  <si>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</si>
  <si>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</si>
  <si>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</si>
  <si>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</si>
  <si>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</si>
  <si>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</si>
  <si>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</si>
  <si>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</si>
  <si>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</si>
  <si>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</si>
  <si>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</si>
  <si>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</si>
  <si>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</si>
  <si>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</si>
  <si>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</si>
  <si>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</si>
  <si>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</si>
  <si>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</si>
  <si>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</si>
  <si>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</si>
  <si>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</si>
  <si>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</si>
  <si>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</si>
  <si>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</si>
  <si>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</si>
  <si>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</si>
  <si>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</si>
  <si>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</si>
  <si>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</si>
  <si>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</si>
  <si>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</si>
  <si>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</si>
  <si>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</si>
  <si>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</si>
  <si>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</si>
  <si>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</si>
  <si>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</si>
  <si>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</si>
  <si>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</si>
  <si>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</si>
  <si>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</si>
  <si>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</si>
  <si>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</si>
  <si>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</si>
  <si>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</si>
  <si>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</si>
  <si>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</si>
  <si>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</si>
  <si>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</si>
  <si>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</si>
  <si>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</si>
  <si>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</si>
  <si>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</si>
  <si>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</si>
  <si>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</si>
  <si>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</si>
  <si>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</si>
  <si>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</si>
  <si>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</si>
  <si>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</si>
  <si>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</si>
  <si>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</si>
  <si>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</si>
  <si>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</si>
  <si>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</si>
  <si>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</si>
  <si>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</si>
  <si>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</si>
  <si>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</si>
  <si>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</si>
  <si>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</si>
  <si>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</si>
  <si>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</si>
  <si>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</si>
  <si>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</si>
  <si>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</si>
  <si>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</si>
  <si>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</si>
  <si>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</si>
  <si>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</si>
  <si>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</si>
  <si>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</si>
  <si>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</si>
  <si>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</si>
  <si>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</si>
  <si>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</si>
  <si>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</si>
  <si>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</si>
  <si>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</si>
  <si>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</si>
  <si>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</si>
  <si>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</si>
  <si>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</si>
  <si>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</si>
  <si>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</si>
  <si>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</si>
  <si>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</si>
  <si>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</si>
  <si>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</si>
  <si>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</si>
  <si>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</si>
  <si>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</si>
  <si>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</si>
  <si>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</si>
  <si>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</si>
  <si>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</si>
  <si>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</si>
  <si>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</si>
  <si>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</si>
  <si>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</si>
  <si>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</si>
  <si>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</si>
  <si>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</si>
  <si>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</si>
  <si>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</si>
  <si>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</si>
  <si>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</si>
  <si>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</si>
  <si>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</si>
  <si>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</si>
  <si>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</si>
  <si>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</si>
  <si>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</si>
  <si>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</si>
  <si>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</si>
  <si>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</si>
  <si>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</si>
  <si>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</si>
  <si>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</si>
  <si>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</si>
  <si>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</si>
  <si>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</si>
  <si>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</si>
  <si>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</si>
  <si>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</si>
  <si>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</si>
  <si>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</si>
  <si>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</si>
  <si>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</si>
  <si>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</si>
  <si>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</si>
  <si>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</si>
  <si>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</si>
  <si>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</si>
  <si>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</si>
  <si>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</si>
  <si>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</si>
  <si>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</si>
  <si>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</si>
  <si>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</si>
  <si>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</si>
  <si>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</si>
  <si>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</si>
  <si>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</si>
  <si>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</si>
  <si>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</si>
  <si>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</si>
  <si>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</si>
  <si>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</si>
  <si>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</si>
  <si>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</si>
  <si>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</si>
  <si>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</si>
  <si>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</si>
  <si>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</si>
  <si>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</si>
  <si>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</si>
  <si>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</si>
  <si>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</si>
  <si>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</si>
  <si>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</si>
  <si>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</si>
  <si>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</si>
  <si>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</si>
  <si>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</si>
  <si>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</si>
  <si>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</si>
  <si>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</si>
  <si>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</si>
  <si>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</si>
  <si>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</si>
  <si>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</si>
  <si>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</si>
  <si>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</si>
  <si>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</si>
  <si>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</si>
  <si>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</si>
  <si>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</si>
  <si>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</si>
  <si>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</si>
  <si>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</si>
  <si>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</si>
  <si>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</si>
  <si>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</si>
  <si>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</si>
  <si>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</si>
  <si>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</si>
  <si>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</si>
  <si>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</si>
  <si>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</si>
  <si>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</si>
  <si>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</si>
  <si>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</si>
  <si>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</si>
  <si>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</si>
  <si>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</si>
  <si>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</si>
  <si>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</si>
  <si>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</si>
  <si>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</si>
  <si>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</si>
  <si>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</si>
  <si>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</si>
  <si>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</si>
  <si>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</si>
  <si>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</si>
  <si>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</si>
  <si>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</si>
  <si>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</si>
  <si>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</si>
  <si>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</si>
  <si>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</si>
  <si>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</si>
  <si>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</si>
  <si>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</si>
  <si>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</si>
  <si>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</si>
  <si>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</si>
  <si>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</si>
  <si>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</si>
  <si>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</si>
  <si>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</si>
  <si>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</si>
  <si>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</si>
  <si>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</si>
  <si>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</si>
  <si>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</si>
  <si>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</si>
  <si>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</si>
  <si>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</si>
  <si>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</si>
  <si>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</si>
  <si>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</si>
  <si>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</si>
  <si>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</si>
  <si>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</si>
  <si>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</si>
  <si>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</si>
  <si>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</si>
  <si>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</si>
  <si>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</si>
  <si>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</si>
  <si>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</si>
  <si>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</si>
  <si>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</si>
  <si>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</si>
  <si>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</si>
  <si>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</si>
  <si>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</si>
  <si>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</si>
  <si>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</si>
  <si>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</si>
  <si>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</si>
  <si>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</si>
  <si>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</si>
  <si>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</si>
  <si>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</si>
  <si>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</si>
  <si>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</si>
  <si>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</si>
  <si>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</si>
  <si>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</si>
  <si>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</si>
  <si>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</si>
  <si>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</si>
  <si>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</si>
  <si>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</si>
  <si>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</si>
  <si>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</si>
  <si>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</si>
  <si>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</si>
  <si>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</si>
  <si>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</si>
  <si>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</si>
  <si>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</si>
  <si>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</si>
  <si>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</si>
  <si>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</si>
  <si>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</si>
  <si>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</si>
  <si>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</si>
  <si>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</si>
  <si>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</si>
  <si>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</si>
  <si>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</si>
  <si>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</si>
  <si>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</si>
  <si>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</si>
  <si>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</si>
  <si>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</si>
  <si>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</si>
  <si>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</si>
  <si>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</si>
  <si>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</si>
  <si>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</si>
  <si>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</si>
  <si>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</si>
  <si>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</si>
  <si>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</si>
  <si>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</si>
  <si>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</si>
  <si>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</si>
  <si>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</si>
  <si>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</si>
  <si>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</si>
  <si>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</si>
  <si>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</si>
  <si>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</si>
  <si>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</si>
  <si>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</si>
  <si>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</si>
  <si>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</si>
  <si>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</si>
  <si>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</si>
  <si>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</si>
  <si>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</si>
  <si>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</si>
  <si>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</si>
  <si>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</si>
  <si>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</si>
  <si>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</si>
  <si>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</si>
  <si>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</si>
  <si>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</si>
  <si>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</si>
  <si>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</si>
  <si>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</si>
  <si>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</si>
  <si>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</si>
  <si>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</si>
  <si>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</si>
  <si>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</si>
  <si>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</si>
  <si>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</si>
  <si>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</si>
  <si>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</si>
  <si>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</si>
  <si>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</si>
  <si>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</si>
  <si>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</si>
  <si>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</si>
  <si>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</si>
  <si>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</si>
  <si>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</si>
  <si>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</si>
  <si>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</si>
  <si>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</si>
  <si>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</si>
  <si>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</si>
  <si>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</si>
  <si>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</si>
  <si>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</si>
  <si>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</si>
  <si>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</si>
  <si>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</si>
  <si>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</si>
  <si>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</si>
  <si>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</si>
  <si>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</si>
  <si>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</si>
  <si>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</si>
  <si>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</si>
  <si>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</si>
  <si>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</si>
  <si>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</si>
  <si>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</si>
  <si>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</si>
  <si>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</si>
  <si>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</si>
  <si>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</si>
  <si>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</si>
  <si>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</si>
  <si>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</si>
  <si>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</si>
  <si>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</si>
  <si>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</si>
  <si>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</si>
  <si>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</si>
  <si>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</si>
  <si>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</si>
  <si>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</si>
  <si>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</si>
  <si>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</si>
  <si>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</si>
  <si>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</si>
  <si>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</si>
  <si>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</si>
  <si>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</si>
  <si>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</si>
  <si>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</si>
  <si>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</si>
  <si>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</si>
  <si>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</si>
  <si>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</si>
  <si>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</si>
  <si>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</si>
  <si>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</si>
  <si>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</si>
  <si>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</si>
  <si>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</si>
  <si>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</si>
  <si>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</si>
  <si>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</si>
  <si>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</si>
  <si>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</si>
  <si>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</si>
  <si>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</si>
  <si>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</si>
  <si>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</si>
  <si>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</si>
  <si>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</si>
  <si>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</si>
  <si>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</si>
  <si>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</si>
  <si>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</si>
  <si>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</si>
  <si>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</si>
  <si>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</si>
  <si>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</si>
  <si>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</si>
  <si>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</si>
  <si>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</si>
  <si>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</si>
  <si>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</si>
  <si>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</si>
  <si>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</si>
  <si>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</si>
  <si>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</si>
  <si>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</si>
  <si>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</si>
  <si>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</si>
  <si>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</si>
  <si>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</si>
  <si>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</si>
  <si>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</si>
  <si>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</si>
  <si>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</si>
  <si>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</si>
  <si>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</si>
  <si>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</si>
  <si>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</si>
  <si>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</si>
  <si>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</si>
  <si>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</si>
  <si>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</si>
  <si>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</si>
  <si>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</si>
  <si>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</si>
  <si>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</si>
  <si>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</si>
  <si>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</si>
  <si>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</si>
  <si>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</si>
  <si>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</si>
  <si>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</si>
  <si>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</si>
  <si>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</si>
  <si>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</si>
  <si>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</si>
  <si>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</si>
  <si>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</si>
  <si>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</si>
  <si>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</si>
  <si>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</si>
  <si>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</si>
  <si>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</si>
  <si>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</si>
  <si>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</si>
  <si>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</si>
  <si>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</si>
  <si>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</si>
  <si>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</si>
  <si>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</si>
  <si>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</si>
  <si>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</si>
  <si>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</si>
  <si>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</si>
  <si>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</si>
  <si>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</si>
  <si>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</si>
  <si>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</si>
  <si>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</si>
  <si>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</si>
  <si>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</si>
  <si>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</si>
  <si>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</si>
  <si>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</si>
  <si>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</si>
  <si>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</si>
  <si>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</si>
  <si>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</si>
  <si>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</si>
  <si>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</si>
  <si>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</si>
  <si>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</si>
  <si>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</si>
  <si>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</si>
  <si>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</si>
  <si>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</si>
  <si>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</si>
  <si>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</si>
  <si>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</si>
  <si>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</si>
  <si>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</si>
  <si>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</si>
  <si>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</si>
  <si>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</si>
  <si>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</si>
  <si>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</si>
  <si>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</si>
  <si>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</si>
  <si>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</si>
  <si>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</si>
  <si>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</si>
  <si>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</si>
  <si>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</si>
  <si>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</si>
  <si>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</si>
  <si>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</si>
  <si>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</si>
  <si>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</si>
  <si>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</si>
  <si>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</si>
  <si>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</si>
  <si>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</si>
  <si>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</si>
  <si>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</si>
  <si>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</si>
  <si>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</si>
  <si>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</si>
  <si>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</si>
  <si>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</si>
  <si>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</si>
  <si>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</si>
  <si>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</si>
  <si>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</si>
  <si>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</si>
  <si>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</si>
  <si>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</si>
  <si>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</si>
  <si>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</si>
  <si>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</si>
  <si>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</si>
  <si>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</si>
  <si>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</si>
  <si>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</si>
  <si>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</si>
  <si>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</si>
  <si>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</si>
  <si>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</si>
  <si>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</si>
  <si>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</si>
  <si>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</si>
  <si>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</si>
  <si>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</si>
  <si>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</si>
  <si>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</si>
  <si>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</si>
  <si>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</si>
  <si>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</si>
  <si>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</si>
  <si>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</si>
  <si>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</si>
  <si>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</si>
  <si>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</si>
  <si>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</si>
  <si>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</si>
  <si>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</si>
  <si>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</si>
  <si>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</si>
  <si>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</si>
  <si>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</si>
  <si>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</si>
  <si>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</si>
  <si>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</si>
  <si>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</si>
  <si>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</si>
  <si>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</si>
  <si>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</si>
  <si>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</si>
  <si>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</si>
  <si>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</si>
  <si>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</si>
  <si>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</si>
  <si>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</si>
  <si>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</si>
  <si>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</si>
  <si>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</si>
  <si>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</si>
  <si>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</si>
  <si>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</si>
  <si>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</si>
  <si>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</si>
  <si>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</si>
  <si>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</si>
  <si>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</si>
  <si>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</si>
  <si>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</si>
  <si>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</si>
  <si>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</si>
  <si>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</si>
  <si>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</si>
  <si>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</si>
  <si>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</si>
  <si>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</si>
  <si>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</si>
  <si>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</si>
  <si>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</si>
  <si>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</si>
  <si>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</si>
  <si>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</si>
  <si>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</si>
  <si>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</si>
  <si>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</si>
  <si>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</si>
  <si>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</si>
  <si>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</si>
  <si>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</si>
  <si>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</si>
  <si>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</si>
  <si>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</si>
  <si>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</si>
  <si>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</si>
  <si>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</si>
  <si>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</si>
  <si>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</si>
  <si>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</si>
  <si>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</si>
  <si>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</si>
  <si>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</si>
  <si>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</si>
  <si>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</si>
  <si>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</si>
  <si>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</si>
  <si>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</si>
  <si>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</si>
  <si>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</si>
  <si>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</si>
  <si>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</si>
  <si>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</si>
  <si>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</si>
  <si>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</si>
  <si>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</si>
  <si>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</si>
  <si>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</si>
  <si>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</si>
  <si>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</si>
  <si>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</si>
  <si>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</si>
  <si>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</si>
  <si>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</si>
  <si>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</si>
  <si>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</si>
  <si>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</si>
  <si>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</si>
  <si>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</si>
  <si>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</si>
  <si>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</si>
  <si>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</si>
  <si>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</si>
  <si>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</si>
  <si>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</si>
  <si>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</si>
  <si>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</si>
  <si>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</si>
  <si>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</si>
  <si>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</si>
  <si>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</si>
  <si>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</si>
  <si>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</si>
  <si>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</si>
  <si>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</si>
  <si>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</si>
  <si>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</si>
  <si>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</si>
  <si>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</si>
  <si>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</si>
  <si>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</si>
  <si>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</si>
  <si>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</si>
  <si>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</si>
  <si>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</si>
  <si>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</si>
  <si>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</si>
  <si>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</si>
  <si>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</si>
  <si>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</si>
  <si>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</si>
  <si>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</si>
  <si>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</si>
  <si>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</si>
  <si>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</si>
  <si>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</si>
  <si>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</si>
  <si>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</si>
  <si>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</si>
  <si>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</si>
  <si>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</si>
  <si>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</si>
  <si>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</si>
  <si>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</si>
  <si>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</si>
  <si>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</si>
  <si>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</si>
  <si>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</si>
  <si>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</si>
  <si>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</si>
  <si>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</si>
  <si>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</si>
  <si>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</si>
  <si>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</si>
  <si>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</si>
  <si>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</si>
  <si>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</si>
  <si>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</si>
  <si>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</si>
  <si>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</si>
  <si>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</si>
  <si>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</si>
  <si>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</si>
  <si>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</si>
  <si>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</si>
  <si>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</si>
  <si>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</si>
  <si>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</si>
  <si>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</si>
  <si>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</si>
  <si>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</si>
  <si>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</si>
  <si>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</si>
  <si>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</si>
  <si>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</si>
  <si>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</si>
  <si>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</si>
  <si>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</si>
  <si>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</si>
  <si>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</si>
  <si>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</si>
  <si>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</si>
  <si>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</si>
  <si>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</si>
  <si>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</si>
  <si>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</si>
  <si>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</si>
  <si>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</si>
  <si>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</si>
  <si>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</si>
  <si>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</si>
  <si>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</si>
  <si>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</si>
  <si>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</si>
  <si>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</si>
  <si>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</si>
  <si>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</si>
  <si>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</si>
  <si>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</si>
  <si>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</si>
  <si>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</si>
  <si>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</si>
  <si>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</si>
  <si>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</si>
  <si>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</si>
  <si>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</si>
  <si>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</si>
  <si>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</si>
  <si>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</si>
  <si>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</si>
  <si>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</si>
  <si>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</si>
  <si>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</si>
  <si>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</si>
  <si>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</si>
  <si>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</si>
  <si>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</si>
  <si>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</si>
  <si>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</si>
  <si>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</si>
  <si>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</si>
  <si>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</si>
  <si>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</si>
  <si>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</si>
  <si>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</si>
  <si>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</si>
  <si>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</si>
  <si>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</si>
  <si>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</si>
  <si>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</si>
  <si>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</si>
  <si>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</si>
  <si>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</si>
  <si>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</si>
  <si>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</si>
  <si>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</si>
  <si>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</si>
  <si>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</si>
  <si>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</si>
  <si>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</si>
  <si>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</si>
  <si>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</si>
  <si>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</si>
  <si>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</si>
  <si>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</si>
  <si>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</si>
  <si>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</si>
  <si>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</si>
  <si>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</si>
  <si>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</si>
  <si>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</si>
  <si>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</si>
  <si>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</si>
  <si>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</si>
  <si>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</si>
  <si>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</si>
  <si>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</si>
  <si>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</si>
  <si>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</si>
  <si>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</si>
  <si>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</si>
  <si>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</si>
  <si>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</si>
  <si>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</si>
  <si>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</si>
  <si>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</si>
  <si>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</si>
  <si>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</si>
  <si>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</si>
  <si>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</si>
  <si>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</si>
  <si>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</si>
  <si>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</si>
  <si>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</si>
  <si>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</si>
  <si>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</si>
  <si>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</si>
  <si>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</si>
  <si>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</si>
  <si>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</si>
  <si>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</si>
  <si>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</si>
  <si>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</si>
  <si>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</si>
  <si>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</si>
  <si>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</si>
  <si>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</si>
  <si>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</si>
  <si>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</si>
  <si>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</si>
  <si>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</si>
  <si>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</si>
  <si>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</si>
  <si>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</si>
  <si>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</si>
  <si>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</si>
  <si>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</si>
  <si>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</si>
  <si>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</si>
  <si>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</si>
  <si>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</si>
  <si>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</si>
  <si>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</si>
  <si>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</si>
  <si>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</si>
  <si>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</si>
  <si>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</si>
  <si>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</si>
  <si>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</si>
  <si>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</si>
  <si>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</si>
  <si>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</si>
  <si>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</si>
  <si>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</si>
  <si>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</si>
  <si>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</si>
  <si>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</si>
  <si>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</si>
  <si>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</si>
  <si>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</si>
  <si>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</si>
  <si>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</si>
  <si>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</si>
  <si>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</si>
  <si>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</si>
  <si>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</si>
  <si>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</si>
  <si>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</si>
  <si>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</si>
  <si>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</si>
  <si>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</si>
  <si>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</si>
  <si>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</si>
  <si>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</si>
  <si>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</si>
  <si>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</si>
  <si>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</si>
  <si>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</si>
  <si>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</si>
  <si>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</si>
  <si>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</si>
  <si>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</si>
  <si>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</si>
  <si>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</si>
  <si>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</si>
  <si>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</si>
  <si>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</si>
  <si>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</si>
  <si>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</si>
  <si>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</si>
  <si>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</si>
  <si>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</si>
  <si>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</si>
  <si>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</si>
  <si>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</si>
  <si>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</si>
  <si>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</si>
  <si>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</si>
  <si>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</si>
  <si>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</si>
  <si>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</si>
  <si>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</si>
  <si>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</si>
  <si>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</si>
  <si>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</si>
  <si>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</si>
  <si>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</si>
  <si>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</si>
  <si>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</si>
  <si>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</si>
  <si>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</si>
  <si>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</si>
  <si>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</si>
  <si>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</si>
  <si>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</si>
  <si>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</si>
  <si>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</si>
  <si>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</si>
  <si>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</si>
  <si>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</si>
  <si>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</si>
  <si>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</si>
  <si>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</si>
  <si>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</si>
  <si>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</si>
  <si>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</si>
  <si>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</si>
  <si>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</si>
  <si>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</si>
  <si>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</si>
  <si>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</si>
  <si>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</si>
  <si>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</si>
  <si>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</si>
  <si>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</si>
  <si>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</si>
  <si>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</si>
  <si>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</si>
  <si>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</si>
  <si>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</si>
  <si>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</si>
  <si>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</si>
  <si>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</si>
  <si>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</si>
  <si>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</si>
  <si>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</si>
  <si>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</si>
  <si>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</si>
  <si>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</si>
  <si>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</si>
  <si>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</si>
  <si>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</si>
  <si>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</si>
  <si>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</si>
  <si>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</si>
  <si>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</si>
  <si>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</si>
  <si>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</si>
  <si>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</si>
  <si>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</si>
  <si>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</si>
  <si>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</si>
  <si>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</si>
  <si>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</si>
  <si>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</si>
  <si>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</si>
  <si>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</si>
  <si>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</si>
  <si>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</si>
  <si>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</si>
  <si>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</si>
  <si>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</si>
  <si>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</si>
  <si>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</si>
  <si>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</si>
  <si>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</si>
  <si>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</si>
  <si>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</si>
  <si>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</si>
  <si>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</si>
  <si>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</si>
  <si>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</si>
  <si>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</si>
  <si>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</si>
  <si>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</si>
  <si>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</si>
  <si>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</si>
  <si>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</si>
  <si>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</si>
  <si>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</si>
  <si>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</si>
  <si>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</si>
  <si>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</si>
  <si>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</si>
  <si>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</si>
  <si>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</si>
  <si>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</si>
  <si>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</si>
  <si>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</si>
  <si>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</si>
  <si>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</si>
  <si>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</si>
  <si>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</si>
  <si>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</si>
  <si>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</si>
  <si>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</si>
  <si>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</si>
  <si>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</si>
  <si>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</si>
  <si>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</si>
  <si>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</si>
  <si>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</si>
  <si>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</si>
  <si>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</si>
  <si>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</si>
  <si>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</si>
  <si>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</si>
  <si>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</si>
  <si>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</si>
  <si>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</si>
  <si>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</si>
  <si>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</si>
  <si>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</si>
  <si>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</si>
  <si>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</si>
  <si>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</si>
  <si>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</si>
  <si>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</si>
  <si>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</si>
  <si>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</si>
  <si>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</si>
  <si>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</si>
  <si>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</si>
  <si>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</si>
  <si>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</si>
  <si>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</si>
  <si>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</si>
  <si>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</si>
  <si>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</si>
  <si>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</si>
  <si>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</si>
  <si>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</si>
  <si>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</si>
  <si>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</si>
  <si>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</si>
  <si>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</si>
  <si>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</si>
  <si>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</si>
  <si>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</si>
  <si>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</si>
  <si>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</si>
  <si>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</si>
  <si>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</si>
  <si>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</si>
  <si>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</si>
  <si>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</si>
  <si>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</si>
  <si>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</si>
  <si>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</si>
  <si>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</si>
  <si>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</si>
  <si>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</si>
  <si>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</si>
  <si>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</si>
  <si>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</si>
  <si>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</si>
  <si>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</si>
  <si>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</si>
  <si>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</si>
  <si>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</si>
  <si>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</si>
  <si>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</si>
  <si>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</si>
  <si>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</si>
  <si>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</si>
  <si>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</si>
  <si>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</si>
  <si>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</si>
  <si>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</si>
  <si>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</si>
  <si>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</si>
  <si>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</si>
  <si>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</si>
  <si>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</si>
  <si>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</si>
  <si>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</si>
  <si>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</si>
  <si>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</si>
  <si>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</si>
  <si>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</si>
  <si>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</si>
  <si>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</si>
  <si>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</si>
  <si>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</si>
  <si>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</si>
  <si>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</si>
  <si>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</si>
  <si>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</si>
  <si>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</si>
  <si>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</si>
  <si>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</si>
  <si>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</si>
  <si>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</si>
  <si>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</si>
  <si>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</si>
  <si>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</si>
  <si>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</si>
  <si>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</si>
  <si>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</si>
  <si>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</si>
  <si>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</si>
  <si>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</si>
  <si>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</si>
  <si>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</si>
  <si>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</si>
  <si>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</si>
  <si>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</si>
  <si>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</si>
  <si>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</si>
  <si>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</si>
  <si>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</si>
  <si>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</si>
  <si>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</si>
  <si>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</si>
  <si>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</si>
  <si>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</si>
  <si>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</si>
  <si>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</si>
  <si>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</si>
  <si>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</si>
  <si>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</si>
  <si>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</si>
  <si>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</si>
  <si>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</si>
  <si>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</si>
  <si>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</si>
  <si>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</si>
  <si>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</si>
  <si>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</si>
  <si>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</si>
  <si>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</si>
  <si>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</si>
  <si>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</si>
  <si>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</si>
  <si>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</si>
  <si>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</si>
  <si>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</si>
  <si>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</si>
  <si>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</si>
  <si>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</si>
  <si>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</si>
  <si>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</si>
  <si>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</si>
  <si>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</si>
  <si>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</si>
  <si>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</si>
  <si>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</si>
  <si>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</si>
  <si>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</si>
  <si>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</si>
  <si>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</si>
  <si>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</si>
  <si>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</si>
  <si>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</si>
  <si>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</si>
  <si>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</si>
  <si>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</si>
  <si>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</si>
  <si>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</si>
  <si>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</si>
  <si>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</si>
  <si>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</si>
  <si>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</si>
  <si>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</si>
  <si>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</si>
  <si>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</si>
  <si>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</si>
  <si>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</si>
  <si>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</si>
  <si>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</si>
  <si>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</si>
  <si>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</si>
  <si>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</si>
  <si>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</si>
  <si>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</si>
  <si>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</si>
  <si>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</si>
  <si>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</si>
  <si>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</si>
  <si>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</si>
  <si>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</si>
  <si>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</si>
  <si>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</si>
  <si>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</si>
  <si>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</si>
  <si>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</si>
  <si>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</si>
  <si>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</si>
  <si>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</si>
  <si>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</si>
  <si>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</si>
  <si>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</si>
  <si>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</si>
  <si>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</si>
  <si>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</si>
  <si>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</si>
  <si>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</si>
  <si>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</si>
  <si>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</si>
  <si>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</si>
  <si>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</si>
  <si>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</si>
  <si>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</si>
  <si>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</si>
  <si>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</si>
  <si>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</si>
  <si>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</si>
  <si>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</si>
  <si>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</si>
  <si>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</si>
  <si>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</si>
  <si>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</si>
  <si>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</si>
  <si>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</si>
  <si>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</si>
  <si>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</si>
  <si>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</si>
  <si>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</si>
  <si>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</si>
  <si>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</si>
  <si>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</si>
  <si>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</si>
  <si>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</si>
  <si>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</si>
  <si>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</si>
  <si>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</si>
  <si>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</si>
  <si>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</si>
  <si>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</si>
  <si>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</si>
  <si>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</si>
  <si>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</si>
  <si>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</si>
  <si>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</si>
  <si>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</si>
  <si>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</si>
  <si>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</si>
  <si>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</si>
  <si>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</si>
  <si>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</si>
  <si>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</si>
  <si>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</si>
  <si>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</si>
  <si>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</si>
  <si>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</si>
  <si>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</si>
  <si>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</si>
  <si>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</si>
  <si>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</si>
  <si>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</si>
  <si>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</si>
  <si>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</si>
  <si>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</si>
  <si>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</si>
  <si>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</si>
  <si>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</si>
  <si>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</si>
  <si>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</si>
  <si>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</si>
  <si>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</si>
  <si>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</si>
  <si>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</si>
  <si>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</si>
  <si>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</si>
  <si>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</si>
  <si>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</si>
  <si>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</si>
  <si>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</si>
  <si>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</si>
  <si>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</si>
  <si>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</si>
  <si>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</si>
  <si>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</si>
  <si>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</si>
  <si>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</si>
  <si>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</si>
  <si>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</si>
  <si>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</si>
  <si>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</si>
  <si>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</si>
  <si>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</si>
  <si>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</si>
  <si>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</si>
  <si>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</si>
  <si>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</si>
  <si>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</si>
  <si>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</si>
  <si>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</si>
  <si>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</si>
  <si>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</si>
  <si>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</si>
  <si>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</si>
  <si>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</si>
  <si>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</si>
  <si>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</si>
  <si>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</si>
  <si>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</si>
  <si>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</si>
  <si>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</si>
  <si>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</si>
  <si>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</si>
  <si>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</si>
  <si>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</si>
  <si>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</si>
  <si>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</si>
  <si>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</si>
  <si>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</si>
  <si>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</si>
  <si>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</si>
  <si>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</si>
  <si>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</si>
  <si>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</si>
  <si>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</si>
  <si>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</si>
  <si>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</si>
  <si>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</si>
  <si>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</si>
  <si>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</si>
  <si>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</si>
  <si>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</si>
  <si>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</si>
  <si>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</si>
  <si>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</si>
  <si>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</si>
  <si>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</si>
  <si>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</si>
  <si>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</si>
  <si>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</si>
  <si>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</si>
  <si>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</si>
  <si>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</si>
  <si>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</si>
  <si>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</si>
  <si>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</si>
  <si>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</si>
  <si>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</si>
  <si>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</si>
  <si>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</si>
  <si>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</si>
  <si>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</si>
  <si>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</si>
  <si>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</si>
  <si>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</si>
  <si>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</si>
  <si>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</si>
  <si>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</si>
  <si>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</si>
  <si>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</si>
  <si>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</si>
  <si>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</si>
  <si>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</si>
  <si>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</si>
  <si>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</si>
  <si>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</si>
  <si>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</si>
  <si>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</si>
  <si>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</si>
  <si>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</si>
  <si>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</si>
  <si>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</si>
  <si>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</si>
  <si>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</si>
  <si>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</si>
  <si>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</si>
  <si>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</si>
  <si>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</si>
  <si>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</si>
  <si>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</si>
  <si>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</si>
  <si>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</si>
  <si>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</si>
  <si>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</si>
  <si>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</si>
  <si>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</si>
  <si>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</si>
  <si>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</si>
  <si>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</si>
  <si>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</si>
  <si>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</si>
  <si>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</si>
  <si>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</si>
  <si>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</si>
  <si>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</si>
  <si>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</si>
  <si>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</si>
  <si>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</si>
  <si>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</si>
  <si>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</si>
  <si>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</si>
  <si>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</si>
  <si>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</si>
  <si>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</si>
  <si>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</si>
  <si>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</si>
  <si>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</si>
  <si>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</si>
  <si>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</si>
  <si>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</si>
  <si>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</si>
  <si>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</si>
  <si>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</si>
  <si>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</si>
  <si>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</si>
  <si>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</si>
  <si>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</si>
  <si>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</si>
  <si>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</si>
  <si>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</si>
  <si>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</si>
  <si>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</si>
  <si>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</si>
  <si>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</si>
  <si>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</si>
  <si>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</si>
  <si>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</si>
  <si>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</si>
  <si>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</si>
  <si>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</si>
  <si>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</si>
  <si>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</si>
  <si>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</si>
  <si>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</si>
  <si>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</si>
  <si>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</si>
  <si>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</si>
  <si>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</si>
  <si>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</si>
  <si>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</si>
  <si>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</si>
  <si>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</si>
  <si>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</si>
  <si>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</si>
  <si>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</si>
  <si>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</si>
  <si>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</si>
  <si>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</si>
  <si>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</si>
  <si>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</si>
  <si>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</si>
  <si>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</si>
  <si>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</si>
  <si>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</si>
  <si>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</si>
  <si>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</si>
  <si>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</si>
  <si>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</si>
  <si>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</si>
  <si>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</si>
  <si>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</si>
  <si>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</si>
  <si>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</si>
  <si>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</si>
  <si>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</si>
  <si>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</si>
  <si>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</si>
  <si>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</si>
  <si>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</si>
  <si>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</si>
  <si>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</si>
  <si>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</si>
  <si>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</si>
  <si>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</si>
  <si>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</si>
  <si>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</si>
  <si>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</si>
  <si>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</si>
  <si>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</si>
  <si>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</si>
  <si>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</si>
  <si>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</si>
  <si>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</si>
  <si>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</si>
  <si>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</si>
  <si>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</si>
  <si>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</si>
  <si>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</si>
  <si>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</si>
  <si>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</si>
  <si>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</si>
  <si>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</si>
  <si>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</si>
  <si>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</si>
  <si>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</si>
  <si>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</si>
  <si>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</si>
  <si>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</si>
  <si>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</si>
  <si>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</si>
  <si>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</si>
  <si>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</si>
  <si>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</si>
  <si>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</si>
  <si>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</si>
  <si>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</si>
  <si>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</si>
  <si>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</si>
  <si>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</si>
  <si>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</si>
  <si>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</si>
  <si>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</si>
  <si>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</si>
  <si>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</si>
  <si>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</si>
  <si>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</si>
  <si>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</si>
  <si>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</si>
  <si>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</si>
  <si>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</si>
  <si>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</si>
  <si>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</si>
  <si>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</si>
  <si>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</si>
  <si>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</si>
  <si>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</si>
  <si>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</si>
  <si>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</si>
  <si>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</si>
  <si>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</si>
  <si>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</si>
  <si>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</si>
  <si>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</si>
  <si>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</si>
  <si>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</si>
  <si>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</si>
  <si>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</si>
  <si>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</si>
  <si>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</si>
  <si>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</si>
  <si>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</si>
  <si>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</si>
  <si>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</si>
  <si>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</si>
  <si>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</si>
  <si>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</si>
  <si>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</si>
  <si>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</si>
  <si>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</si>
  <si>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</si>
  <si>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</si>
  <si>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</si>
  <si>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</si>
  <si>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</si>
  <si>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</si>
  <si>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</si>
  <si>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</si>
  <si>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</si>
  <si>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</si>
  <si>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</si>
  <si>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</si>
  <si>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</si>
  <si>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</si>
  <si>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</si>
  <si>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</si>
  <si>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</si>
  <si>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</si>
  <si>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</si>
  <si>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</si>
  <si>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</si>
  <si>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</si>
  <si>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</si>
  <si>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</si>
  <si>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</si>
  <si>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</si>
  <si>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</si>
  <si>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</si>
  <si>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</si>
  <si>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</si>
  <si>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</si>
  <si>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</si>
  <si>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</si>
  <si>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</si>
  <si>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</si>
  <si>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</si>
  <si>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</si>
  <si>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</si>
  <si>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</si>
  <si>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</si>
  <si>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</si>
  <si>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</si>
  <si>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</si>
  <si>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</si>
  <si>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</si>
  <si>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</si>
  <si>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</si>
  <si>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</si>
  <si>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</si>
  <si>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</si>
  <si>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</si>
  <si>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</si>
  <si>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</si>
  <si>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</si>
  <si>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</si>
  <si>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</si>
  <si>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</si>
  <si>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</si>
  <si>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</si>
  <si>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</si>
  <si>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</si>
  <si>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</si>
  <si>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</si>
  <si>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</si>
  <si>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</si>
  <si>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</si>
  <si>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</si>
  <si>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</si>
  <si>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</si>
  <si>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</si>
  <si>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</si>
  <si>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</si>
  <si>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</si>
  <si>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</si>
  <si>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</si>
  <si>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</si>
  <si>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</si>
  <si>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</si>
  <si>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</si>
  <si>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</si>
  <si>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</si>
  <si>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</si>
  <si>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</si>
  <si>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</si>
  <si>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</si>
  <si>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</si>
  <si>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</si>
  <si>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</si>
  <si>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</si>
  <si>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</si>
  <si>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</si>
  <si>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</si>
  <si>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</si>
  <si>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</si>
  <si>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</si>
  <si>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</si>
  <si>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</si>
  <si>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</si>
  <si>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</si>
  <si>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</si>
  <si>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</si>
  <si>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</si>
  <si>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</si>
  <si>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</si>
  <si>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</si>
  <si>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</si>
  <si>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</si>
  <si>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</si>
  <si>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</si>
  <si>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</si>
  <si>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</si>
  <si>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</si>
  <si>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</si>
  <si>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</si>
  <si>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</si>
  <si>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</si>
  <si>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</si>
  <si>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</si>
  <si>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</si>
  <si>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</si>
  <si>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</si>
  <si>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</si>
  <si>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</si>
  <si>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</si>
  <si>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</si>
  <si>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</si>
  <si>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</si>
  <si>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</si>
  <si>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</si>
  <si>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</si>
  <si>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</si>
  <si>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</si>
  <si>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</si>
  <si>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</si>
  <si>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</si>
  <si>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</si>
  <si>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</si>
  <si>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</si>
  <si>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</si>
  <si>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</si>
  <si>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</si>
  <si>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</si>
  <si>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</si>
  <si>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</si>
  <si>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</si>
  <si>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</si>
  <si>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</si>
  <si>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</si>
  <si>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</si>
  <si>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</si>
  <si>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</si>
  <si>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</si>
  <si>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</si>
  <si>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</si>
  <si>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</si>
  <si>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</si>
  <si>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</si>
  <si>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</si>
  <si>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</si>
  <si>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</si>
  <si>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</si>
  <si>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</si>
  <si>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</si>
  <si>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</si>
  <si>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</si>
  <si>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</si>
  <si>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</si>
  <si>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</si>
  <si>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</si>
  <si>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</si>
  <si>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</si>
  <si>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</si>
  <si>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</si>
  <si>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</si>
  <si>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</si>
  <si>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</si>
  <si>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</si>
  <si>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</si>
  <si>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</si>
  <si>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</si>
  <si>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</si>
  <si>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</si>
  <si>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</si>
  <si>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</si>
  <si>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</si>
  <si>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</si>
  <si>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</si>
  <si>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</si>
  <si>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</si>
  <si>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</si>
  <si>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</si>
  <si>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</si>
  <si>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</si>
  <si>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</si>
  <si>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</si>
  <si>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</si>
  <si>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</si>
  <si>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</si>
  <si>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</si>
  <si>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</si>
  <si>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</si>
  <si>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</si>
  <si>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</si>
  <si>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</si>
  <si>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</si>
  <si>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</si>
  <si>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</si>
  <si>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</si>
  <si>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</si>
  <si>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</si>
  <si>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</si>
  <si>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</si>
  <si>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</si>
  <si>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</si>
  <si>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</si>
  <si>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</si>
  <si>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</si>
  <si>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</si>
  <si>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</si>
  <si>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</si>
  <si>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</si>
  <si>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</si>
  <si>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</si>
  <si>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</si>
  <si>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</si>
  <si>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</si>
  <si>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</si>
  <si>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</si>
  <si>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</si>
  <si>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</si>
  <si>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</si>
  <si>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</si>
  <si>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</si>
  <si>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</si>
  <si>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</si>
  <si>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</si>
  <si>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</si>
  <si>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</si>
  <si>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</si>
  <si>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</si>
  <si>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</si>
  <si>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</si>
  <si>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</si>
  <si>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</si>
  <si>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</si>
  <si>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</si>
  <si>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</si>
  <si>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</si>
  <si>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</si>
  <si>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</si>
  <si>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</si>
  <si>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</si>
  <si>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</si>
  <si>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</si>
  <si>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</si>
  <si>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</si>
  <si>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</si>
  <si>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</si>
  <si>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</si>
  <si>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</si>
  <si>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</si>
  <si>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</si>
  <si>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</si>
  <si>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</si>
  <si>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</si>
  <si>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</si>
  <si>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</si>
  <si>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</si>
  <si>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</si>
  <si>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</si>
  <si>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</si>
  <si>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</si>
  <si>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</si>
  <si>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</si>
  <si>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</si>
  <si>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</si>
  <si>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</si>
  <si>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</si>
  <si>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</si>
  <si>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</si>
  <si>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</si>
  <si>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</si>
  <si>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</si>
  <si>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</si>
  <si>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</si>
  <si>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</si>
  <si>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</si>
  <si>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</si>
  <si>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</si>
  <si>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</si>
  <si>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</si>
  <si>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</si>
  <si>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</si>
  <si>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</si>
  <si>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</si>
  <si>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</si>
  <si>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</si>
  <si>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</si>
  <si>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</si>
  <si>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</si>
  <si>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</si>
  <si>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</si>
  <si>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</si>
  <si>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</si>
  <si>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</si>
  <si>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</si>
  <si>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</si>
  <si>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</si>
  <si>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</si>
  <si>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</si>
  <si>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</si>
  <si>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</si>
  <si>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</si>
  <si>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</si>
  <si>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</si>
  <si>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</si>
  <si>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</si>
  <si>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</si>
  <si>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</si>
  <si>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</si>
  <si>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</si>
  <si>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</si>
  <si>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</si>
  <si>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</si>
  <si>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</si>
  <si>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</si>
  <si>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</si>
  <si>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</si>
  <si>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</si>
  <si>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</si>
  <si>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</si>
  <si>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</si>
  <si>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</si>
  <si>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</si>
  <si>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</si>
  <si>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</si>
  <si>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</si>
  <si>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</si>
  <si>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</si>
  <si>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</si>
  <si>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</si>
  <si>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</si>
  <si>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</si>
  <si>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</si>
  <si>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</si>
  <si>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</si>
  <si>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</si>
  <si>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</si>
  <si>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</si>
  <si>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</si>
  <si>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</si>
  <si>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</si>
  <si>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</si>
  <si>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</si>
  <si>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</si>
  <si>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</si>
  <si>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</si>
  <si>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</si>
  <si>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</si>
  <si>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</si>
  <si>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</si>
  <si>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</si>
  <si>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</si>
  <si>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</si>
  <si>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</si>
  <si>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</si>
  <si>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</si>
  <si>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</si>
  <si>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</si>
  <si>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</si>
  <si>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</si>
  <si>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</si>
  <si>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</si>
  <si>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</si>
  <si>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</si>
  <si>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</si>
  <si>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</si>
  <si>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</si>
  <si>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</si>
  <si>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</si>
  <si>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</si>
  <si>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</si>
  <si>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</si>
  <si>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</si>
  <si>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</si>
  <si>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</si>
  <si>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</si>
  <si>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</si>
  <si>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</si>
  <si>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</si>
  <si>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</si>
  <si>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</si>
  <si>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</si>
  <si>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</si>
  <si>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</si>
  <si>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</si>
  <si>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</si>
  <si>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</si>
  <si>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</si>
  <si>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</si>
  <si>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</si>
  <si>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</si>
  <si>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</si>
  <si>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</si>
  <si>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</si>
  <si>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</si>
  <si>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</si>
  <si>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</si>
  <si>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</si>
  <si>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</si>
  <si>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</si>
  <si>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</si>
  <si>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</si>
  <si>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</si>
  <si>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</si>
  <si>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</si>
  <si>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</si>
  <si>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</si>
  <si>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</si>
  <si>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</si>
  <si>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</si>
  <si>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</si>
  <si>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</si>
  <si>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</si>
  <si>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</si>
  <si>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</si>
  <si>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</si>
  <si>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</si>
  <si>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</si>
  <si>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</si>
  <si>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</si>
  <si>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</si>
  <si>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</si>
  <si>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</si>
  <si>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</si>
  <si>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</si>
  <si>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</si>
  <si>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</si>
  <si>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</si>
  <si>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</si>
  <si>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</si>
  <si>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</si>
  <si>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</si>
  <si>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</si>
  <si>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</si>
  <si>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</si>
  <si>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</si>
  <si>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</si>
  <si>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</si>
  <si>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</si>
  <si>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</si>
  <si>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</si>
  <si>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</si>
  <si>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</si>
  <si>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</si>
  <si>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</si>
  <si>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</si>
  <si>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</si>
  <si>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</si>
  <si>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</si>
  <si>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</si>
  <si>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</si>
  <si>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</si>
  <si>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</si>
  <si>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</si>
  <si>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</si>
  <si>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</si>
  <si>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</si>
  <si>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</si>
  <si>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</si>
  <si>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</si>
  <si>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</si>
  <si>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</si>
  <si>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</si>
  <si>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</si>
  <si>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</si>
  <si>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</si>
  <si>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</si>
  <si>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</si>
  <si>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</si>
  <si>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</si>
  <si>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</si>
  <si>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</si>
  <si>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</si>
  <si>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</si>
  <si>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</si>
  <si>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</si>
  <si>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</si>
  <si>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</si>
  <si>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</si>
  <si>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</si>
  <si>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</si>
  <si>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</si>
  <si>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</si>
  <si>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</si>
  <si>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</si>
  <si>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</si>
  <si>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</si>
  <si>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</si>
  <si>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</si>
  <si>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</si>
  <si>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</si>
  <si>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</si>
  <si>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</si>
  <si>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</si>
  <si>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</si>
  <si>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</si>
  <si>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</si>
  <si>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</si>
  <si>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</si>
  <si>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</si>
  <si>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</si>
  <si>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</si>
  <si>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</si>
  <si>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</si>
  <si>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</si>
  <si>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</si>
  <si>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</si>
  <si>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</si>
  <si>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</si>
  <si>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</si>
  <si>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</si>
  <si>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</si>
  <si>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</si>
  <si>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</si>
  <si>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</si>
  <si>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</si>
  <si>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</si>
  <si>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</si>
  <si>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</si>
  <si>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</si>
  <si>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</si>
  <si>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</si>
  <si>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</si>
  <si>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</si>
  <si>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</si>
  <si>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</si>
  <si>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</si>
  <si>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</si>
  <si>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</si>
  <si>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</si>
  <si>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</si>
  <si>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</si>
  <si>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</si>
  <si>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</si>
  <si>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</si>
  <si>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</si>
  <si>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</si>
  <si>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</si>
  <si>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</si>
  <si>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</si>
  <si>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</si>
  <si>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</si>
  <si>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</si>
  <si>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</si>
  <si>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</si>
  <si>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</si>
  <si>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</si>
  <si>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</si>
  <si>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</si>
  <si>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</si>
  <si>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</si>
  <si>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</si>
  <si>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</si>
  <si>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</si>
  <si>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</si>
  <si>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</si>
  <si>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</si>
  <si>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</si>
  <si>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</si>
  <si>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</si>
  <si>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</si>
  <si>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</si>
  <si>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</si>
  <si>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</si>
  <si>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</si>
  <si>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</si>
  <si>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</si>
  <si>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</si>
  <si>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</si>
  <si>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</si>
  <si>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</si>
  <si>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</si>
  <si>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</si>
  <si>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</si>
  <si>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</si>
  <si>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</si>
  <si>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</si>
  <si>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</si>
  <si>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</si>
  <si>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</si>
  <si>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</si>
  <si>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</si>
  <si>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</si>
  <si>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</si>
  <si>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</si>
  <si>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</si>
  <si>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</si>
  <si>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</si>
  <si>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</si>
  <si>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</si>
  <si>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</si>
  <si>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</si>
  <si>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</si>
  <si>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</si>
  <si>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</si>
  <si>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</si>
  <si>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</si>
  <si>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</si>
  <si>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</si>
  <si>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</si>
  <si>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</si>
  <si>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</si>
  <si>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</si>
  <si>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</si>
  <si>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</si>
  <si>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</si>
  <si>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</si>
  <si>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</si>
  <si>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</si>
  <si>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</si>
  <si>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</si>
  <si>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</si>
  <si>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</si>
  <si>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</si>
  <si>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</si>
  <si>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</si>
  <si>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</si>
  <si>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</si>
  <si>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</si>
  <si>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</si>
  <si>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</si>
  <si>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</si>
  <si>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</si>
  <si>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</si>
  <si>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</si>
  <si>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</si>
  <si>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</si>
  <si>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</si>
  <si>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</si>
  <si>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</si>
  <si>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</si>
  <si>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</si>
  <si>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</si>
  <si>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</si>
  <si>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</si>
  <si>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</si>
  <si>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</si>
  <si>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</si>
  <si>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</si>
  <si>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</si>
  <si>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</si>
  <si>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</si>
  <si>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</si>
  <si>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</si>
  <si>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</si>
  <si>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</si>
  <si>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</si>
  <si>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</si>
  <si>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</si>
  <si>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</si>
  <si>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</si>
  <si>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</si>
  <si>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</si>
  <si>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</si>
  <si>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</si>
  <si>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</si>
  <si>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</si>
  <si>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</si>
  <si>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</si>
  <si>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</si>
  <si>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</si>
  <si>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</si>
  <si>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</si>
  <si>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</si>
  <si>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</si>
  <si>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</si>
  <si>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</si>
  <si>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</si>
  <si>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</si>
  <si>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</si>
  <si>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</si>
  <si>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</si>
  <si>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</si>
  <si>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</si>
  <si>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</si>
  <si>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</si>
  <si>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</si>
  <si>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</si>
  <si>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</si>
  <si>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</si>
  <si>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</si>
  <si>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</si>
  <si>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</si>
  <si>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</si>
  <si>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</si>
  <si>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</si>
  <si>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</si>
  <si>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</si>
  <si>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</si>
  <si>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</si>
  <si>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</si>
  <si>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</si>
  <si>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</si>
  <si>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</si>
  <si>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</si>
  <si>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</si>
  <si>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</si>
  <si>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</si>
  <si>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</si>
  <si>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</si>
  <si>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</si>
  <si>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</si>
  <si>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</si>
  <si>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</si>
  <si>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</si>
  <si>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</si>
  <si>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</si>
  <si>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</si>
  <si>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</si>
  <si>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</si>
  <si>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</si>
  <si>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</si>
  <si>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</si>
  <si>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</si>
  <si>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</si>
  <si>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</si>
  <si>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</si>
  <si>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</si>
  <si>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</si>
  <si>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</si>
  <si>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</si>
  <si>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</si>
  <si>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</si>
  <si>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</si>
  <si>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</si>
  <si>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</si>
  <si>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</si>
  <si>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</si>
  <si>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</si>
  <si>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</si>
  <si>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</si>
  <si>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</si>
  <si>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</si>
  <si>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</si>
  <si>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</si>
  <si>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</si>
  <si>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</si>
  <si>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</si>
  <si>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</si>
  <si>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</si>
  <si>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</si>
  <si>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</si>
  <si>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</si>
  <si>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</si>
  <si>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</si>
  <si>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</si>
  <si>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</si>
  <si>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</si>
  <si>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</si>
  <si>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</si>
  <si>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</si>
  <si>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</si>
  <si>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</si>
  <si>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</si>
  <si>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</si>
  <si>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</si>
  <si>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</si>
  <si>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</si>
  <si>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</si>
  <si>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</si>
  <si>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</si>
  <si>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</si>
  <si>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</si>
  <si>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</si>
  <si>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</si>
  <si>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</si>
  <si>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</si>
  <si>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</si>
  <si>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</si>
  <si>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</si>
  <si>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</si>
  <si>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</si>
  <si>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</si>
  <si>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</si>
  <si>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</si>
  <si>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</si>
  <si>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</si>
  <si>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</si>
  <si>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</si>
  <si>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</si>
  <si>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</si>
  <si>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</si>
  <si>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</si>
  <si>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</si>
  <si>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</si>
  <si>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</si>
  <si>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</si>
  <si>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</si>
  <si>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</si>
  <si>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</si>
  <si>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</si>
  <si>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</si>
  <si>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</si>
  <si>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</si>
  <si>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</si>
  <si>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</si>
  <si>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</si>
  <si>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</si>
  <si>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</si>
  <si>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</si>
  <si>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</si>
  <si>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</si>
  <si>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</si>
  <si>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</si>
  <si>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</si>
  <si>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</si>
  <si>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</si>
  <si>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</si>
  <si>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</si>
  <si>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</si>
  <si>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</si>
  <si>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</si>
  <si>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</si>
  <si>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</si>
  <si>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</si>
  <si>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</si>
  <si>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</si>
  <si>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</si>
  <si>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</si>
  <si>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</si>
  <si>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</si>
  <si>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</si>
  <si>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</si>
  <si>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</si>
  <si>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</si>
  <si>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</si>
  <si>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</si>
  <si>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</si>
  <si>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</si>
  <si>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</si>
  <si>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</si>
  <si>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</si>
  <si>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</si>
  <si>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</si>
  <si>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</si>
  <si>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</si>
  <si>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</si>
  <si>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</si>
  <si>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</si>
  <si>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</si>
  <si>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</si>
  <si>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</si>
  <si>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</si>
  <si>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</si>
  <si>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</si>
  <si>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</si>
  <si>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</si>
  <si>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</si>
  <si>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</si>
  <si>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</si>
  <si>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</si>
  <si>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</si>
  <si>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</si>
  <si>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</si>
  <si>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</si>
  <si>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</si>
  <si>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</si>
  <si>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</si>
  <si>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</si>
  <si>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</si>
  <si>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</si>
  <si>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</si>
  <si>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</si>
  <si>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</si>
  <si>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</si>
  <si>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</si>
  <si>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</si>
  <si>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</si>
  <si>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</si>
  <si>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</si>
  <si>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</si>
  <si>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</si>
  <si>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</si>
  <si>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</si>
  <si>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</si>
  <si>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</si>
  <si>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</si>
  <si>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</si>
  <si>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</si>
  <si>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</si>
  <si>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</si>
  <si>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</si>
  <si>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</si>
  <si>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</si>
  <si>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</si>
  <si>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</si>
  <si>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</si>
  <si>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</si>
  <si>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</si>
  <si>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</si>
  <si>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</si>
  <si>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</si>
  <si>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</si>
  <si>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</si>
  <si>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</si>
  <si>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</si>
  <si>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</si>
  <si>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</si>
  <si>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</si>
  <si>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</si>
  <si>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</si>
  <si>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</si>
  <si>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</si>
  <si>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</si>
  <si>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</si>
  <si>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</si>
  <si>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</si>
  <si>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</si>
  <si>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</si>
  <si>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</si>
  <si>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</si>
  <si>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</si>
  <si>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</si>
  <si>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</si>
  <si>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</si>
  <si>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</si>
  <si>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</si>
  <si>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</si>
  <si>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</si>
  <si>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</si>
  <si>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</si>
  <si>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</si>
  <si>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</si>
  <si>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</si>
  <si>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</si>
  <si>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</si>
  <si>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</si>
  <si>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</si>
  <si>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</si>
  <si>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</si>
  <si>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</si>
  <si>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</si>
  <si>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</si>
  <si>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</si>
  <si>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</si>
  <si>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</si>
  <si>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</si>
  <si>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</si>
  <si>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</si>
  <si>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</si>
  <si>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</si>
  <si>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</si>
  <si>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</si>
  <si>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</si>
  <si>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</si>
  <si>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</si>
  <si>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</si>
  <si>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</si>
  <si>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</si>
  <si>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</si>
  <si>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</si>
  <si>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</si>
  <si>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</si>
  <si>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</si>
  <si>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</si>
  <si>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</si>
  <si>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</si>
  <si>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</si>
  <si>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</si>
  <si>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</si>
  <si>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</si>
  <si>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</si>
  <si>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</si>
  <si>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</si>
  <si>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</si>
  <si>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</si>
  <si>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</si>
  <si>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</si>
  <si>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</si>
  <si>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</si>
  <si>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</si>
  <si>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</si>
  <si>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</si>
  <si>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</si>
  <si>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</si>
  <si>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</si>
  <si>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</si>
  <si>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</si>
  <si>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</si>
  <si>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</si>
  <si>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</si>
  <si>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</si>
  <si>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</si>
  <si>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</si>
  <si>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</si>
  <si>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</si>
  <si>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</si>
  <si>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</si>
  <si>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</si>
  <si>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</si>
  <si>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</si>
  <si>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</si>
  <si>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</si>
  <si>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</si>
  <si>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</si>
  <si>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</si>
  <si>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</si>
  <si>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</si>
  <si>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</si>
  <si>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</si>
  <si>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</si>
  <si>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</si>
  <si>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</si>
  <si>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</si>
  <si>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</si>
  <si>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</si>
  <si>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</si>
  <si>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</si>
  <si>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</si>
  <si>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</si>
  <si>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</si>
  <si>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</si>
  <si>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</si>
  <si>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</si>
  <si>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</si>
  <si>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</si>
  <si>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</si>
  <si>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</si>
  <si>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</si>
  <si>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</si>
  <si>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</si>
  <si>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</si>
  <si>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</si>
  <si>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</si>
  <si>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</si>
  <si>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</si>
  <si>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</si>
  <si>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</si>
  <si>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</si>
  <si>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</si>
  <si>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</si>
  <si>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</si>
  <si>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</si>
  <si>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</si>
  <si>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</si>
  <si>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</si>
  <si>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</si>
  <si>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</si>
  <si>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</si>
  <si>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</si>
  <si>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</si>
  <si>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</si>
  <si>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</si>
  <si>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</si>
  <si>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</si>
  <si>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</si>
  <si>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</si>
  <si>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</si>
  <si>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</si>
  <si>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</si>
  <si>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</si>
  <si>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</si>
  <si>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</si>
  <si>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</si>
  <si>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</si>
  <si>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</si>
  <si>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</si>
  <si>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</si>
  <si>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</si>
  <si>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</si>
  <si>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</si>
  <si>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</si>
  <si>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</si>
  <si>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</si>
  <si>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</si>
  <si>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</si>
  <si>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</si>
  <si>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</si>
  <si>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</si>
  <si>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</si>
  <si>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</si>
  <si>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</si>
  <si>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</si>
  <si>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</si>
  <si>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</si>
  <si>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</si>
  <si>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</si>
  <si>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</si>
  <si>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</si>
  <si>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</si>
  <si>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</si>
  <si>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</si>
  <si>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</si>
  <si>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</si>
  <si>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</si>
  <si>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</si>
  <si>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</si>
  <si>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</si>
  <si>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</si>
  <si>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</si>
  <si>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</si>
  <si>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</si>
  <si>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</si>
  <si>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</si>
  <si>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</si>
  <si>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</si>
  <si>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</si>
  <si>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</si>
  <si>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</si>
  <si>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</si>
  <si>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</si>
  <si>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</si>
  <si>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</si>
  <si>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</si>
  <si>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</si>
  <si>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</si>
  <si>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</si>
  <si>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</si>
  <si>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</si>
  <si>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</si>
  <si>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</si>
  <si>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</si>
  <si>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</si>
  <si>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</si>
  <si>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</si>
  <si>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</si>
  <si>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</si>
  <si>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</si>
  <si>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</si>
  <si>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</si>
  <si>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</si>
  <si>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</si>
  <si>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</si>
  <si>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</si>
  <si>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</si>
  <si>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</si>
  <si>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</si>
  <si>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</si>
  <si>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</si>
  <si>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</si>
  <si>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</si>
  <si>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</si>
  <si>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</si>
  <si>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</si>
  <si>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</si>
  <si>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</si>
  <si>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</si>
  <si>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</si>
  <si>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</si>
  <si>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</si>
  <si>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</si>
  <si>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</si>
  <si>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</si>
  <si>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</si>
  <si>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</si>
  <si>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</si>
  <si>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</si>
  <si>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</si>
  <si>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</si>
  <si>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</si>
  <si>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</si>
  <si>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</si>
  <si>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</si>
  <si>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</si>
  <si>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</si>
  <si>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</si>
  <si>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</si>
  <si>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</si>
  <si>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</si>
  <si>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</si>
  <si>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</si>
  <si>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</si>
  <si>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</si>
  <si>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</si>
  <si>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</si>
  <si>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</si>
  <si>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</si>
  <si>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</si>
  <si>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</si>
  <si>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</si>
  <si>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</si>
  <si>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</si>
  <si>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</si>
  <si>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</si>
  <si>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</si>
  <si>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</si>
  <si>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</si>
  <si>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</si>
  <si>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</si>
  <si>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</si>
  <si>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</si>
  <si>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</si>
  <si>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</si>
  <si>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</si>
  <si>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</si>
  <si>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</si>
  <si>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</si>
  <si>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</si>
  <si>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</si>
  <si>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</si>
  <si>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</si>
  <si>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</si>
  <si>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</si>
  <si>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</si>
  <si>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</si>
  <si>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</si>
  <si>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</si>
  <si>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</si>
  <si>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</si>
  <si>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</si>
  <si>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</si>
  <si>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</si>
  <si>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</si>
  <si>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</si>
  <si>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</si>
  <si>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</si>
  <si>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</si>
  <si>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</si>
  <si>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</si>
  <si>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</si>
  <si>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</si>
  <si>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</si>
  <si>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</si>
  <si>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</si>
  <si>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</si>
  <si>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</si>
  <si>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</si>
  <si>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</si>
  <si>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</si>
  <si>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</si>
  <si>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</si>
  <si>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</si>
  <si>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</si>
  <si>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</si>
  <si>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</si>
  <si>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</si>
  <si>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</si>
  <si>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</si>
  <si>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</si>
  <si>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</si>
  <si>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</si>
  <si>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</si>
  <si>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</si>
  <si>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</si>
  <si>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</si>
  <si>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</si>
  <si>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</si>
  <si>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</si>
  <si>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</si>
  <si>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</si>
  <si>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</si>
  <si>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</si>
  <si>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</si>
  <si>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</si>
  <si>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</si>
  <si>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</si>
  <si>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</si>
  <si>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</si>
  <si>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</si>
  <si>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</si>
  <si>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</si>
  <si>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</si>
  <si>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</si>
  <si>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</si>
  <si>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</si>
  <si>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</si>
  <si>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</si>
  <si>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</si>
  <si>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</si>
  <si>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</si>
  <si>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</si>
  <si>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</si>
  <si>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</si>
  <si>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</si>
  <si>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</si>
  <si>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</si>
  <si>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</si>
  <si>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</si>
  <si>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</si>
  <si>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</si>
  <si>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</si>
  <si>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</si>
  <si>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</si>
  <si>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</si>
  <si>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</si>
  <si>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</si>
  <si>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</si>
  <si>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</si>
  <si>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</si>
  <si>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</si>
  <si>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</si>
  <si>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</si>
  <si>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</si>
  <si>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</si>
  <si>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</si>
  <si>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</si>
  <si>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</si>
  <si>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</si>
  <si>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</si>
  <si>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</si>
  <si>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</si>
  <si>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</si>
  <si>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</si>
  <si>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</si>
  <si>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</si>
  <si>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</si>
  <si>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</si>
  <si>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</si>
  <si>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</si>
  <si>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</si>
  <si>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</si>
  <si>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</si>
  <si>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</si>
  <si>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</si>
  <si>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</si>
  <si>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</si>
  <si>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</si>
  <si>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</si>
  <si>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</si>
  <si>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</si>
  <si>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</si>
  <si>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</si>
  <si>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</si>
  <si>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</si>
  <si>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</si>
  <si>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</si>
  <si>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</si>
  <si>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</si>
  <si>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</si>
  <si>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</si>
  <si>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</si>
  <si>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</si>
  <si>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</si>
  <si>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</si>
  <si>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</si>
  <si>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</si>
  <si>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</si>
  <si>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</si>
  <si>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</si>
  <si>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</si>
  <si>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</si>
  <si>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</si>
  <si>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</si>
  <si>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</si>
  <si>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</si>
  <si>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</si>
  <si>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</si>
  <si>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</si>
  <si>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</si>
  <si>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</si>
  <si>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</si>
  <si>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</si>
  <si>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</si>
  <si>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</si>
  <si>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</si>
  <si>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</si>
  <si>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</si>
  <si>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</si>
  <si>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</si>
  <si>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</si>
  <si>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</si>
  <si>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</si>
  <si>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</si>
  <si>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</si>
  <si>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</si>
  <si>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</si>
  <si>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</si>
  <si>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</si>
  <si>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</si>
  <si>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</si>
  <si>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</si>
  <si>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</si>
  <si>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</si>
  <si>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</si>
  <si>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</si>
  <si>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</si>
  <si>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</si>
  <si>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</si>
  <si>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</si>
  <si>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</si>
  <si>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</si>
  <si>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</si>
  <si>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</si>
  <si>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</si>
  <si>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</si>
  <si>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</si>
  <si>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</si>
  <si>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</si>
  <si>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</si>
  <si>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</si>
  <si>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</si>
  <si>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</si>
  <si>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</si>
  <si>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</si>
  <si>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</si>
  <si>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</si>
  <si>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</si>
  <si>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</si>
  <si>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</si>
  <si>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</si>
  <si>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</si>
  <si>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</si>
  <si>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</si>
  <si>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</si>
  <si>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</si>
  <si>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</si>
  <si>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</si>
  <si>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</si>
  <si>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</si>
  <si>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</si>
  <si>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</si>
  <si>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</si>
  <si>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</si>
  <si>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</si>
  <si>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</si>
  <si>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</si>
  <si>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</si>
  <si>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</si>
  <si>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</si>
  <si>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</si>
  <si>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</si>
  <si>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</si>
  <si>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</si>
  <si>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</si>
  <si>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</si>
  <si>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</si>
  <si>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</si>
  <si>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</si>
  <si>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</si>
  <si>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</si>
  <si>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</si>
  <si>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</si>
  <si>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</si>
  <si>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</si>
  <si>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</si>
  <si>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</si>
  <si>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</si>
  <si>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</si>
  <si>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</si>
  <si>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</si>
  <si>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</si>
  <si>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</si>
  <si>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</si>
  <si>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</si>
  <si>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</si>
  <si>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</si>
  <si>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</si>
  <si>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</si>
  <si>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</si>
  <si>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</si>
  <si>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</si>
  <si>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</si>
  <si>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</si>
  <si>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</si>
  <si>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</si>
  <si>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</si>
  <si>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</si>
  <si>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</si>
  <si>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</si>
  <si>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</si>
  <si>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</si>
  <si>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</si>
  <si>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</si>
  <si>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</si>
  <si>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</si>
  <si>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</si>
  <si>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</si>
  <si>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</si>
  <si>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</si>
  <si>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</si>
  <si>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</si>
  <si>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</si>
  <si>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</si>
  <si>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</si>
  <si>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</si>
  <si>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</si>
  <si>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</si>
  <si>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</si>
  <si>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</si>
  <si>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</si>
  <si>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</si>
  <si>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</si>
  <si>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</si>
  <si>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</si>
  <si>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</si>
  <si>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</si>
  <si>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</si>
  <si>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</si>
  <si>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</si>
  <si>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</si>
  <si>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</si>
  <si>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</si>
  <si>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</si>
  <si>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</si>
  <si>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</si>
  <si>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</si>
  <si>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</si>
  <si>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</si>
  <si>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</si>
  <si>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</si>
  <si>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</si>
  <si>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</si>
  <si>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</si>
  <si>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</si>
  <si>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</si>
  <si>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</si>
  <si>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</si>
  <si>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</si>
  <si>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</si>
  <si>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</si>
  <si>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</si>
  <si>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</si>
  <si>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</si>
  <si>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</si>
  <si>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</si>
  <si>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</si>
  <si>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</si>
  <si>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</si>
  <si>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</si>
  <si>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</si>
  <si>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</si>
  <si>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</si>
  <si>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</si>
  <si>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</si>
  <si>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</si>
  <si>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</si>
  <si>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</si>
  <si>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</si>
  <si>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</si>
  <si>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</si>
  <si>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</si>
  <si>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</si>
  <si>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</si>
  <si>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</si>
  <si>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</si>
  <si>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</si>
  <si>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</si>
  <si>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</si>
  <si>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</si>
  <si>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</si>
  <si>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</si>
  <si>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</si>
  <si>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</si>
  <si>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</si>
  <si>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</si>
  <si>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</si>
  <si>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</si>
  <si>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</si>
  <si>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</si>
  <si>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</si>
  <si>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</si>
  <si>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</si>
  <si>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</si>
  <si>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</si>
  <si>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</si>
  <si>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</si>
  <si>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</si>
  <si>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</si>
  <si>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</si>
  <si>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</si>
  <si>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</si>
  <si>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</si>
  <si>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</si>
  <si>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</si>
  <si>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</si>
  <si>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</si>
  <si>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</si>
  <si>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</si>
  <si>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</si>
  <si>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</si>
  <si>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</si>
  <si>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</si>
  <si>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</si>
  <si>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</si>
  <si>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</si>
  <si>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</si>
  <si>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</si>
  <si>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</si>
  <si>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</si>
  <si>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</si>
  <si>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</si>
  <si>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</si>
  <si>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</si>
  <si>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</si>
  <si>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</si>
  <si>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</si>
  <si>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</si>
  <si>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</si>
  <si>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</si>
  <si>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</si>
  <si>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</si>
  <si>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</si>
  <si>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</si>
  <si>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</si>
  <si>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</si>
  <si>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</si>
  <si>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</si>
  <si>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</si>
  <si>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</si>
  <si>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</si>
  <si>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</si>
  <si>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</si>
  <si>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</si>
  <si>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</si>
  <si>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</si>
  <si>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</si>
  <si>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</si>
  <si>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</si>
  <si>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</si>
  <si>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</si>
  <si>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</si>
  <si>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</si>
  <si>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</si>
  <si>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</si>
  <si>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</si>
  <si>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</si>
  <si>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</si>
  <si>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</si>
  <si>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</si>
  <si>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</si>
  <si>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</si>
  <si>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</si>
  <si>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</si>
  <si>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</si>
  <si>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</si>
  <si>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</si>
  <si>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</si>
  <si>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</si>
  <si>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</si>
  <si>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</si>
  <si>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</si>
  <si>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</si>
  <si>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</si>
  <si>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</si>
  <si>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</si>
  <si>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</si>
  <si>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</si>
  <si>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</si>
  <si>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</si>
  <si>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</si>
  <si>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</si>
  <si>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</si>
  <si>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</si>
  <si>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</si>
  <si>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</si>
  <si>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</si>
  <si>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</si>
  <si>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</si>
  <si>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</si>
  <si>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</si>
  <si>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</si>
  <si>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</si>
  <si>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</si>
  <si>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</si>
  <si>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</si>
  <si>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</si>
  <si>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</si>
  <si>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</si>
  <si>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</si>
  <si>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</si>
  <si>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</si>
  <si>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</si>
  <si>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</si>
  <si>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</si>
  <si>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</si>
  <si>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</si>
  <si>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</si>
  <si>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</si>
  <si>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</si>
  <si>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</si>
  <si>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</si>
  <si>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</si>
  <si>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</si>
  <si>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</si>
  <si>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</si>
  <si>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</si>
  <si>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</si>
  <si>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</si>
  <si>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</si>
  <si>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</si>
  <si>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</si>
  <si>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</si>
  <si>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</si>
  <si>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</si>
  <si>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</si>
  <si>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</si>
  <si>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</si>
  <si>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</si>
  <si>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</si>
  <si>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</si>
  <si>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</si>
  <si>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</si>
  <si>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</si>
  <si>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</si>
  <si>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</si>
  <si>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</si>
  <si>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</si>
  <si>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</si>
  <si>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</si>
  <si>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</si>
  <si>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</si>
  <si>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</si>
  <si>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</si>
  <si>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</si>
  <si>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</si>
  <si>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</si>
  <si>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</si>
  <si>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</si>
  <si>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</si>
  <si>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</si>
  <si>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</si>
  <si>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</si>
  <si>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</si>
  <si>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</si>
  <si>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</si>
  <si>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</si>
  <si>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</si>
  <si>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</si>
  <si>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</si>
  <si>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</si>
  <si>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</si>
  <si>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</si>
  <si>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</si>
  <si>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</si>
  <si>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</si>
  <si>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</si>
  <si>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</si>
  <si>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</si>
  <si>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</si>
  <si>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</si>
  <si>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</si>
  <si>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</si>
  <si>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</si>
  <si>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</si>
  <si>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</si>
  <si>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</si>
  <si>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</si>
  <si>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</si>
  <si>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</si>
  <si>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</si>
  <si>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</si>
  <si>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</si>
  <si>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</si>
  <si>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</si>
  <si>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</si>
  <si>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</si>
  <si>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</si>
  <si>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</si>
  <si>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</si>
  <si>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</si>
  <si>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</si>
  <si>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</si>
  <si>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</si>
  <si>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</si>
  <si>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</si>
  <si>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</si>
  <si>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</si>
  <si>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</si>
  <si>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</si>
  <si>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</si>
  <si>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</si>
  <si>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</si>
  <si>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</si>
  <si>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</si>
  <si>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</si>
  <si>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</si>
  <si>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</si>
  <si>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</si>
  <si>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</si>
  <si>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</si>
  <si>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</si>
  <si>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</si>
  <si>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</si>
  <si>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</si>
  <si>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</si>
  <si>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</si>
  <si>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</si>
  <si>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</si>
  <si>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</si>
  <si>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</si>
  <si>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</si>
  <si>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</si>
  <si>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</si>
  <si>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</si>
  <si>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</si>
  <si>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</si>
  <si>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</si>
  <si>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</si>
  <si>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</si>
  <si>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</si>
  <si>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</si>
  <si>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</si>
  <si>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</si>
  <si>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</si>
  <si>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</si>
  <si>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</si>
  <si>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</si>
  <si>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</si>
  <si>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</si>
  <si>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</si>
  <si>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</si>
  <si>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</si>
  <si>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</si>
  <si>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</si>
  <si>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</si>
  <si>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</si>
  <si>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</si>
  <si>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</si>
  <si>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</si>
  <si>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</si>
  <si>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</si>
  <si>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</si>
  <si>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</si>
  <si>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</si>
  <si>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</si>
  <si>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</si>
  <si>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</si>
  <si>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</si>
  <si>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</si>
  <si>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</si>
  <si>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</si>
  <si>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</si>
  <si>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</si>
  <si>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</si>
  <si>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</si>
  <si>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</si>
  <si>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</si>
  <si>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</si>
  <si>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</si>
  <si>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</si>
  <si>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</si>
  <si>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</si>
  <si>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</si>
  <si>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</si>
  <si>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</si>
  <si>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</si>
  <si>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</si>
  <si>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</si>
  <si>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</si>
  <si>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</si>
  <si>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</si>
  <si>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</si>
  <si>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</si>
  <si>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</si>
  <si>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</si>
  <si>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</si>
  <si>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</si>
  <si>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</si>
  <si>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</si>
  <si>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</si>
  <si>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</si>
  <si>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</si>
  <si>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</si>
  <si>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</si>
  <si>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</si>
  <si>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</si>
  <si>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</si>
  <si>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</si>
  <si>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</si>
  <si>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</si>
  <si>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</si>
  <si>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</si>
  <si>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</si>
  <si>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</si>
  <si>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</si>
  <si>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</si>
  <si>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</si>
  <si>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</si>
  <si>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</si>
  <si>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</si>
  <si>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</si>
  <si>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</si>
  <si>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</si>
  <si>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</si>
  <si>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</si>
  <si>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</si>
  <si>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</si>
  <si>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</si>
  <si>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</si>
  <si>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</si>
  <si>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</si>
  <si>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</si>
  <si>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</si>
  <si>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</si>
  <si>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</si>
  <si>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</si>
  <si>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</si>
  <si>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</si>
  <si>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</si>
  <si>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</si>
  <si>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</si>
  <si>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</si>
  <si>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</si>
  <si>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</si>
  <si>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</si>
  <si>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</si>
  <si>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</si>
  <si>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</si>
  <si>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</si>
  <si>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</si>
  <si>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</si>
  <si>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</si>
  <si>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</si>
  <si>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</si>
  <si>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</si>
  <si>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</si>
  <si>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</si>
  <si>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</si>
  <si>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</si>
  <si>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</si>
  <si>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</si>
  <si>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</si>
  <si>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</si>
  <si>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</si>
  <si>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</si>
  <si>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</si>
  <si>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</si>
  <si>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</si>
  <si>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</si>
  <si>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</si>
  <si>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</si>
  <si>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</si>
  <si>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</si>
  <si>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</si>
  <si>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</si>
  <si>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</si>
  <si>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</si>
  <si>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</si>
  <si>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</si>
  <si>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</si>
  <si>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</si>
  <si>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</si>
  <si>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</si>
  <si>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</si>
  <si>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</si>
  <si>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</si>
  <si>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</si>
  <si>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</si>
  <si>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</si>
  <si>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</si>
  <si>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</si>
  <si>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</si>
  <si>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</si>
  <si>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</si>
  <si>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</si>
  <si>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</si>
  <si>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</si>
  <si>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</si>
  <si>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</si>
  <si>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</si>
  <si>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</si>
  <si>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</si>
  <si>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</si>
  <si>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</si>
  <si>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</si>
  <si>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</si>
  <si>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</si>
  <si>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</si>
  <si>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</si>
  <si>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</si>
  <si>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</si>
  <si>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</si>
  <si>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</si>
  <si>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</si>
  <si>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</si>
  <si>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</si>
  <si>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</si>
  <si>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</si>
  <si>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</si>
  <si>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</si>
  <si>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</si>
  <si>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</si>
  <si>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</si>
  <si>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</si>
  <si>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</si>
  <si>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</si>
  <si>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</si>
  <si>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</si>
  <si>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</si>
  <si>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</si>
  <si>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</si>
  <si>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</si>
  <si>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</si>
  <si>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</si>
  <si>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</si>
  <si>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</si>
  <si>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</si>
  <si>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</si>
  <si>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</si>
  <si>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</si>
  <si>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</si>
  <si>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</si>
  <si>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</si>
  <si>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</si>
  <si>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</si>
  <si>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</si>
  <si>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</si>
  <si>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</si>
  <si>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</si>
  <si>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</si>
  <si>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</si>
  <si>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</si>
  <si>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</si>
  <si>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</si>
  <si>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</si>
  <si>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</si>
  <si>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</si>
  <si>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</si>
  <si>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</si>
  <si>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</si>
  <si>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</si>
  <si>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</si>
  <si>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</si>
  <si>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</si>
  <si>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</si>
  <si>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</si>
  <si>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</si>
  <si>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</si>
  <si>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</si>
  <si>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</si>
  <si>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</si>
  <si>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</si>
  <si>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</si>
  <si>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</si>
  <si>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</si>
  <si>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</si>
  <si>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</si>
  <si>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</si>
  <si>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</si>
  <si>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</si>
  <si>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</si>
  <si>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</si>
  <si>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</si>
  <si>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</si>
  <si>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</si>
  <si>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</si>
  <si>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</si>
  <si>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</si>
  <si>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</si>
  <si>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</si>
  <si>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</si>
  <si>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</si>
  <si>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</si>
  <si>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</si>
  <si>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</si>
  <si>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</si>
  <si>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</si>
  <si>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</si>
  <si>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</si>
  <si>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</si>
  <si>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</si>
  <si>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</si>
  <si>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</si>
  <si>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</si>
  <si>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</si>
  <si>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</si>
  <si>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</si>
  <si>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</si>
  <si>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</si>
  <si>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</si>
  <si>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</si>
  <si>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</si>
  <si>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</si>
  <si>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</si>
  <si>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</si>
  <si>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</si>
  <si>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</si>
  <si>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</si>
  <si>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</si>
  <si>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</si>
  <si>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</si>
  <si>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</si>
  <si>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</si>
  <si>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</si>
  <si>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</si>
  <si>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</si>
  <si>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</si>
  <si>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</si>
  <si>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</si>
  <si>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</si>
  <si>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</si>
  <si>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</si>
  <si>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</si>
  <si>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</si>
  <si>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</si>
  <si>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</si>
  <si>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</si>
  <si>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</si>
  <si>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</si>
  <si>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</si>
  <si>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</si>
  <si>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</si>
  <si>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</si>
  <si>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</si>
  <si>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</si>
  <si>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</si>
  <si>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</si>
  <si>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</si>
  <si>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</si>
  <si>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</si>
  <si>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</si>
  <si>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</si>
  <si>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</si>
  <si>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</si>
  <si>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</si>
  <si>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</si>
  <si>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</si>
  <si>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</si>
  <si>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</si>
  <si>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</si>
  <si>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</si>
  <si>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</si>
  <si>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</si>
  <si>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</si>
  <si>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</si>
  <si>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</si>
  <si>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</si>
  <si>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</si>
  <si>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</si>
  <si>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</si>
  <si>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</si>
  <si>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</si>
  <si>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</si>
  <si>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</si>
  <si>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</si>
  <si>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</si>
  <si>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</si>
  <si>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</si>
  <si>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</si>
  <si>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</si>
  <si>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</si>
  <si>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</si>
  <si>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</si>
  <si>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</si>
  <si>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</si>
  <si>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</si>
  <si>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</si>
  <si>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</si>
  <si>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</si>
  <si>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</si>
  <si>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</si>
  <si>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</si>
  <si>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</si>
  <si>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</si>
  <si>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</si>
  <si>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</si>
  <si>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</si>
  <si>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</si>
  <si>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</si>
  <si>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</si>
  <si>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</si>
  <si>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</si>
  <si>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</si>
  <si>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</si>
  <si>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</si>
  <si>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</si>
  <si>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</si>
  <si>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</si>
  <si>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</si>
  <si>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</si>
  <si>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</si>
  <si>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</si>
  <si>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</si>
  <si>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</si>
  <si>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</si>
  <si>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</si>
  <si>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</si>
  <si>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</si>
  <si>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</si>
  <si>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</si>
  <si>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</si>
  <si>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</si>
  <si>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</si>
  <si>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</si>
  <si>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</si>
  <si>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</si>
  <si>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</si>
  <si>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</si>
  <si>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</si>
  <si>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</si>
  <si>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</si>
  <si>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</si>
  <si>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</si>
  <si>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</si>
  <si>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</si>
  <si>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</si>
  <si>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</si>
  <si>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</si>
  <si>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</si>
  <si>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</si>
  <si>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</si>
  <si>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</si>
  <si>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</si>
  <si>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</si>
  <si>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</si>
  <si>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</si>
  <si>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</si>
  <si>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</si>
  <si>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</si>
  <si>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</si>
  <si>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</si>
  <si>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</si>
  <si>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</si>
  <si>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</si>
  <si>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</si>
  <si>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</si>
  <si>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</si>
  <si>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</si>
  <si>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</si>
  <si>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</si>
  <si>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</si>
  <si>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</si>
  <si>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</si>
  <si>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</si>
  <si>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</si>
  <si>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</si>
  <si>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</si>
  <si>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</si>
  <si>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</si>
  <si>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</si>
  <si>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</si>
  <si>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</si>
  <si>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</si>
  <si>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</si>
  <si>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</si>
  <si>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</si>
  <si>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</si>
  <si>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</si>
  <si>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</si>
  <si>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</si>
  <si>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</si>
  <si>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</si>
  <si>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</si>
  <si>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</si>
  <si>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</si>
  <si>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</si>
  <si>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</si>
  <si>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</si>
  <si>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</si>
  <si>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</si>
  <si>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</si>
  <si>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</si>
  <si>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</si>
  <si>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</si>
  <si>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</si>
  <si>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</si>
  <si>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</si>
  <si>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</si>
  <si>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</si>
  <si>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</si>
  <si>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</si>
  <si>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</si>
  <si>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</si>
  <si>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</si>
  <si>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</si>
  <si>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</si>
  <si>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</si>
  <si>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</si>
  <si>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</si>
  <si>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</si>
  <si>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</si>
  <si>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</si>
  <si>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</si>
  <si>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</si>
  <si>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</si>
  <si>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</si>
  <si>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</si>
  <si>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</si>
  <si>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</si>
  <si>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</si>
  <si>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</si>
  <si>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</si>
  <si>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</si>
  <si>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</si>
  <si>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</si>
  <si>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</si>
  <si>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</si>
  <si>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</si>
  <si>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</si>
  <si>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</si>
  <si>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</si>
  <si>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</si>
  <si>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</si>
  <si>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</si>
  <si>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</si>
  <si>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</si>
  <si>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</si>
  <si>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</si>
  <si>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</si>
  <si>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</si>
  <si>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</si>
  <si>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</si>
  <si>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</si>
  <si>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</si>
  <si>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</si>
  <si>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</si>
  <si>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</si>
  <si>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</si>
  <si>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</si>
  <si>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</si>
  <si>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</si>
  <si>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</si>
  <si>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</si>
  <si>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</si>
  <si>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</si>
  <si>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</si>
  <si>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</si>
  <si>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</si>
  <si>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</si>
  <si>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</si>
  <si>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</si>
  <si>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</si>
  <si>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</si>
  <si>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</si>
  <si>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</si>
  <si>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</si>
  <si>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</si>
  <si>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</si>
  <si>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</si>
  <si>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</si>
  <si>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</si>
  <si>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</si>
  <si>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</si>
  <si>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</si>
  <si>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</si>
  <si>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</si>
  <si>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</si>
  <si>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</si>
  <si>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</si>
  <si>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</si>
  <si>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</si>
  <si>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</si>
  <si>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</si>
  <si>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</si>
  <si>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</si>
  <si>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</si>
  <si>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</si>
  <si>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</si>
  <si>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</si>
  <si>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</si>
  <si>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</si>
  <si>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</si>
  <si>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</si>
  <si>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</si>
  <si>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</si>
  <si>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</si>
  <si>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</si>
  <si>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</si>
  <si>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</si>
  <si>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</si>
  <si>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</si>
  <si>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</si>
  <si>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</si>
  <si>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</si>
  <si>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</si>
  <si>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</si>
  <si>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</si>
  <si>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</si>
  <si>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</si>
  <si>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</si>
  <si>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</si>
  <si>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</si>
  <si>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</si>
  <si>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</si>
  <si>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</si>
  <si>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</si>
  <si>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</si>
  <si>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</si>
  <si>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</si>
  <si>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</si>
  <si>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</si>
  <si>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</si>
  <si>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</si>
  <si>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</si>
  <si>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</si>
  <si>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</si>
  <si>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</si>
  <si>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</si>
  <si>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</si>
  <si>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</si>
  <si>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</si>
  <si>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</si>
  <si>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</si>
  <si>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</si>
  <si>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</si>
  <si>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</si>
  <si>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</si>
  <si>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</si>
  <si>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</si>
  <si>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</si>
  <si>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</si>
  <si>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</si>
  <si>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</si>
  <si>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</si>
  <si>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</si>
  <si>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</si>
  <si>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</si>
  <si>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</si>
  <si>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</si>
  <si>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</si>
  <si>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</si>
  <si>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</si>
  <si>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</si>
  <si>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</si>
  <si>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</si>
  <si>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</si>
  <si>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</si>
  <si>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</si>
  <si>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</si>
  <si>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</si>
  <si>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</si>
  <si>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</si>
  <si>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</si>
  <si>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</si>
  <si>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</si>
  <si>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</si>
  <si>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</si>
  <si>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</si>
  <si>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</si>
  <si>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</si>
  <si>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</si>
  <si>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</si>
  <si>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</si>
  <si>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</si>
  <si>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</si>
  <si>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</si>
  <si>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</si>
  <si>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</si>
  <si>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</si>
  <si>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</si>
  <si>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</si>
  <si>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</si>
  <si>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</si>
  <si>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</si>
  <si>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</si>
  <si>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</si>
  <si>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</si>
  <si>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</si>
  <si>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</si>
  <si>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</si>
  <si>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</si>
  <si>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</si>
  <si>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</si>
  <si>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</si>
  <si>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</si>
  <si>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</si>
  <si>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</si>
  <si>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</si>
  <si>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</si>
  <si>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</si>
  <si>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</si>
  <si>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</si>
  <si>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</si>
  <si>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</si>
  <si>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</si>
  <si>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</si>
  <si>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</si>
  <si>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</si>
  <si>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</si>
  <si>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</si>
  <si>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</si>
  <si>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</si>
  <si>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</si>
  <si>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</si>
  <si>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</si>
  <si>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</si>
  <si>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</si>
  <si>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</si>
  <si>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</si>
  <si>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</si>
  <si>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</si>
  <si>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</si>
  <si>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</si>
  <si>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</si>
  <si>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</si>
  <si>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</si>
  <si>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</si>
  <si>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</si>
  <si>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</si>
  <si>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</si>
  <si>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</si>
  <si>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</si>
  <si>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</si>
  <si>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</si>
  <si>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</si>
  <si>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</si>
  <si>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</si>
  <si>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</si>
  <si>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</si>
  <si>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</si>
  <si>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</si>
  <si>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</si>
  <si>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</si>
  <si>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</si>
  <si>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</si>
  <si>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</si>
  <si>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</si>
  <si>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</si>
  <si>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</si>
  <si>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</si>
  <si>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</si>
  <si>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</si>
  <si>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</si>
  <si>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</si>
  <si>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</si>
  <si>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</si>
  <si>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</si>
  <si>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</si>
  <si>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</si>
  <si>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</si>
  <si>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</si>
  <si>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</si>
  <si>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</si>
  <si>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</si>
  <si>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</si>
  <si>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</si>
  <si>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</si>
  <si>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</si>
  <si>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</si>
  <si>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</si>
  <si>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</si>
  <si>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</si>
  <si>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</si>
  <si>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</si>
  <si>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</si>
  <si>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</si>
  <si>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</si>
  <si>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</si>
  <si>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</si>
  <si>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</si>
  <si>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</si>
  <si>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</si>
  <si>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</si>
  <si>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</si>
  <si>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</si>
  <si>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</si>
  <si>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</si>
  <si>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</si>
  <si>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</si>
  <si>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</si>
  <si>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</si>
  <si>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</si>
  <si>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</si>
  <si>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</si>
  <si>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</si>
  <si>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</si>
  <si>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</si>
  <si>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</si>
  <si>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</si>
  <si>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</si>
  <si>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</si>
  <si>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</si>
  <si>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</si>
  <si>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</si>
  <si>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</si>
  <si>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</si>
  <si>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</si>
  <si>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</si>
  <si>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</si>
  <si>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</si>
  <si>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</si>
  <si>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</si>
  <si>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</si>
  <si>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</si>
  <si>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</si>
  <si>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</si>
  <si>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</si>
  <si>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</si>
  <si>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</si>
  <si>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</si>
  <si>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</si>
  <si>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</si>
  <si>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</si>
  <si>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</si>
  <si>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</si>
  <si>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</si>
  <si>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</si>
  <si>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</si>
  <si>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</si>
  <si>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</si>
  <si>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</si>
  <si>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</si>
  <si>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</si>
  <si>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</si>
  <si>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</si>
  <si>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</si>
  <si>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</si>
  <si>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</si>
  <si>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</si>
  <si>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</si>
  <si>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</si>
  <si>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</si>
  <si>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</si>
  <si>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</si>
  <si>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</si>
  <si>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</si>
  <si>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</si>
  <si>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</si>
  <si>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</si>
  <si>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</si>
  <si>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</si>
  <si>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</si>
  <si>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</si>
  <si>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</si>
  <si>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</si>
  <si>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</si>
  <si>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</si>
  <si>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</si>
  <si>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</si>
  <si>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</si>
  <si>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</si>
  <si>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</si>
  <si>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</si>
  <si>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</si>
  <si>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</si>
  <si>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</si>
  <si>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</si>
  <si>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</si>
  <si>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</si>
  <si>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</si>
  <si>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</si>
  <si>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</si>
  <si>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</si>
  <si>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</si>
  <si>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</si>
  <si>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</si>
  <si>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</si>
  <si>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</si>
  <si>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</si>
  <si>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</si>
  <si>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</si>
  <si>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</si>
  <si>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</si>
  <si>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</si>
  <si>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</si>
  <si>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</si>
  <si>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</si>
  <si>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</si>
  <si>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</si>
  <si>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</si>
  <si>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</si>
  <si>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</si>
  <si>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</si>
  <si>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</si>
  <si>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</si>
  <si>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</si>
  <si>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</si>
  <si>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</si>
  <si>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</si>
  <si>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</si>
  <si>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</si>
  <si>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</si>
  <si>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</si>
  <si>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</si>
  <si>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</si>
  <si>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</si>
  <si>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</si>
  <si>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</si>
  <si>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</si>
  <si>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</si>
  <si>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</si>
  <si>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</si>
  <si>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</si>
  <si>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</si>
  <si>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</si>
  <si>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</si>
  <si>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</si>
  <si>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</si>
  <si>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</si>
  <si>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</si>
  <si>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</si>
  <si>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</si>
  <si>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</si>
  <si>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</si>
  <si>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</si>
  <si>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</si>
  <si>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</si>
  <si>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</si>
  <si>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</si>
  <si>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</si>
  <si>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</si>
  <si>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</si>
  <si>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</si>
  <si>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</si>
  <si>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</si>
  <si>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</si>
  <si>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</si>
  <si>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</si>
  <si>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</si>
  <si>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</si>
  <si>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</si>
  <si>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</si>
  <si>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</si>
  <si>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</si>
  <si>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</si>
  <si>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</si>
  <si>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</si>
  <si>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</si>
  <si>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</si>
  <si>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</si>
  <si>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</si>
  <si>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</si>
  <si>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</si>
  <si>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</si>
  <si>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</si>
  <si>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</si>
  <si>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</si>
  <si>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</si>
  <si>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</si>
  <si>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</si>
  <si>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</si>
  <si>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</si>
  <si>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</si>
  <si>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</si>
  <si>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</si>
  <si>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</si>
  <si>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</si>
  <si>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</si>
  <si>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</si>
  <si>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</si>
  <si>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</si>
  <si>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</si>
  <si>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</si>
  <si>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</si>
  <si>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</si>
  <si>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</si>
  <si>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</si>
  <si>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</si>
  <si>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</si>
  <si>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</si>
  <si>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</si>
  <si>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</si>
  <si>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</si>
  <si>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</si>
  <si>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</si>
  <si>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</si>
  <si>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</si>
  <si>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</si>
  <si>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</si>
  <si>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</si>
  <si>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</si>
  <si>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</si>
  <si>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</si>
  <si>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</si>
  <si>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</si>
  <si>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</si>
  <si>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</si>
  <si>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</si>
  <si>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</si>
  <si>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</si>
  <si>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</si>
  <si>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</si>
  <si>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</si>
  <si>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</si>
  <si>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</si>
  <si>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</si>
  <si>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</si>
  <si>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</si>
  <si>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</si>
  <si>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</si>
  <si>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</si>
  <si>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</si>
  <si>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</si>
  <si>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</si>
  <si>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</si>
  <si>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</si>
  <si>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</si>
  <si>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</si>
  <si>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</si>
  <si>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</si>
  <si>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</si>
  <si>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</si>
  <si>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</si>
  <si>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</si>
  <si>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</si>
  <si>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</si>
  <si>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</si>
  <si>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</si>
  <si>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</si>
  <si>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</si>
  <si>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</si>
  <si>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</si>
  <si>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</si>
  <si>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</si>
  <si>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</si>
  <si>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</si>
  <si>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</si>
  <si>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</si>
  <si>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</si>
  <si>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</si>
  <si>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</si>
  <si>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</si>
  <si>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</si>
  <si>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</si>
  <si>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</si>
  <si>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</si>
  <si>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</si>
  <si>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</si>
  <si>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</si>
  <si>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</si>
  <si>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</si>
  <si>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</si>
  <si>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</si>
  <si>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</si>
  <si>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</si>
  <si>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</si>
  <si>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</si>
  <si>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</si>
  <si>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</si>
  <si>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</si>
  <si>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</si>
  <si>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</si>
  <si>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</si>
  <si>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</si>
  <si>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</si>
  <si>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</si>
  <si>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</si>
  <si>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</si>
  <si>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</si>
  <si>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</si>
  <si>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</si>
  <si>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</si>
  <si>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</si>
  <si>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</si>
  <si>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</si>
  <si>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</si>
  <si>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</si>
  <si>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</si>
  <si>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</si>
  <si>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</si>
  <si>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</si>
  <si>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</si>
  <si>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</si>
  <si>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</si>
  <si>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</si>
  <si>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</si>
  <si>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</si>
  <si>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</si>
  <si>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</si>
  <si>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</si>
  <si>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</si>
  <si>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</si>
  <si>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</si>
  <si>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</si>
  <si>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</si>
  <si>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</si>
  <si>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</si>
  <si>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</si>
  <si>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</si>
  <si>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</si>
  <si>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</si>
  <si>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</si>
  <si>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</si>
  <si>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</si>
  <si>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</si>
  <si>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</si>
  <si>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</si>
  <si>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</si>
  <si>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</si>
  <si>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</si>
  <si>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</si>
  <si>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</si>
  <si>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</si>
  <si>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</si>
  <si>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</si>
  <si>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</si>
  <si>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</si>
  <si>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</si>
  <si>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</si>
  <si>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</si>
  <si>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</si>
  <si>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</si>
  <si>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</si>
  <si>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</si>
  <si>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</si>
  <si>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</si>
  <si>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</si>
  <si>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</si>
  <si>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</si>
  <si>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</si>
  <si>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</si>
  <si>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</si>
  <si>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</si>
  <si>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</si>
  <si>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</si>
  <si>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</si>
  <si>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</si>
  <si>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</si>
  <si>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</si>
  <si>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</si>
  <si>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</si>
  <si>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</si>
  <si>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</si>
  <si>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</si>
  <si>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</si>
  <si>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</si>
  <si>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</si>
  <si>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</si>
  <si>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</si>
  <si>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</si>
  <si>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</si>
  <si>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</si>
  <si>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</si>
  <si>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</si>
  <si>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</si>
  <si>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</si>
  <si>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</si>
  <si>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</si>
  <si>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</si>
  <si>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</si>
  <si>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</si>
  <si>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</si>
  <si>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</si>
  <si>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</si>
  <si>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</si>
  <si>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</si>
  <si>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</si>
  <si>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</si>
  <si>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</si>
  <si>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</si>
  <si>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</si>
  <si>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</si>
  <si>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</si>
  <si>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</si>
  <si>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</si>
  <si>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</si>
  <si>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</si>
  <si>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</si>
  <si>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</si>
  <si>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</si>
  <si>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</si>
  <si>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</si>
  <si>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</si>
  <si>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</si>
  <si>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</si>
  <si>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</si>
  <si>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</si>
  <si>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</si>
  <si>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</si>
  <si>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</si>
  <si>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</si>
  <si>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</si>
  <si>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</si>
  <si>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</si>
  <si>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</si>
  <si>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</si>
  <si>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</si>
  <si>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</si>
  <si>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</si>
  <si>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</si>
  <si>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</si>
  <si>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</si>
  <si>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</si>
  <si>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</si>
  <si>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</si>
  <si>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</si>
  <si>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</si>
  <si>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</si>
  <si>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</si>
  <si>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</si>
  <si>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</si>
  <si>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</si>
  <si>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</si>
  <si>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</si>
  <si>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</si>
  <si>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</si>
  <si>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</si>
  <si>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</si>
  <si>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</si>
  <si>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</si>
  <si>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</si>
  <si>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</si>
  <si>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</si>
  <si>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</si>
  <si>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</si>
  <si>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</si>
  <si>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</si>
  <si>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</si>
  <si>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</si>
  <si>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</si>
  <si>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</si>
  <si>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</si>
  <si>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</si>
  <si>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</si>
  <si>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</si>
  <si>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</si>
  <si>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</si>
  <si>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</si>
  <si>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</si>
  <si>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</si>
  <si>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</si>
  <si>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</si>
  <si>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</si>
  <si>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</si>
  <si>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</si>
  <si>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</si>
  <si>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</si>
  <si>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</si>
  <si>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</si>
  <si>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</si>
  <si>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</si>
  <si>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</si>
  <si>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</si>
  <si>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</si>
  <si>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</si>
  <si>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</si>
  <si>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</si>
  <si>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</si>
  <si>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</si>
  <si>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</si>
  <si>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</si>
  <si>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</si>
  <si>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</si>
  <si>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</si>
  <si>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</si>
  <si>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</si>
  <si>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</si>
  <si>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</si>
  <si>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</si>
  <si>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</si>
  <si>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</si>
  <si>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</si>
  <si>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</si>
  <si>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</si>
  <si>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</si>
  <si>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</si>
  <si>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</si>
  <si>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</si>
  <si>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</si>
  <si>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</si>
  <si>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</si>
  <si>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</si>
  <si>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</si>
  <si>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</si>
  <si>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</si>
  <si>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</si>
  <si>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</si>
  <si>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</si>
  <si>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</si>
  <si>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</si>
  <si>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</si>
  <si>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</si>
  <si>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</si>
  <si>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</si>
  <si>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</si>
  <si>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</si>
  <si>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</si>
  <si>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</si>
  <si>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</si>
  <si>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</si>
  <si>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</si>
  <si>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</si>
  <si>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</si>
  <si>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</si>
  <si>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</si>
  <si>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</si>
  <si>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</si>
  <si>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</si>
  <si>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</si>
  <si>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</si>
  <si>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</si>
  <si>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</si>
  <si>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</si>
  <si>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</si>
  <si>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</si>
  <si>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</si>
  <si>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</si>
  <si>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</si>
  <si>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</si>
  <si>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</si>
  <si>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</si>
  <si>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</si>
  <si>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</si>
  <si>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</si>
  <si>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</si>
  <si>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</si>
  <si>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</si>
  <si>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</si>
  <si>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</si>
  <si>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</si>
  <si>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</si>
  <si>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</si>
  <si>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</si>
  <si>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</si>
  <si>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</si>
  <si>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</si>
  <si>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</si>
  <si>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</si>
  <si>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</si>
  <si>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</si>
  <si>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</si>
  <si>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</si>
  <si>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</si>
  <si>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</si>
  <si>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</si>
  <si>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</si>
  <si>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</si>
  <si>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</si>
  <si>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</si>
  <si>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</si>
  <si>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</si>
  <si>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</si>
  <si>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</si>
  <si>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</si>
  <si>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</si>
  <si>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</si>
  <si>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</si>
  <si>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</si>
  <si>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</si>
  <si>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</si>
  <si>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</si>
  <si>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</si>
  <si>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</si>
  <si>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</si>
  <si>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</si>
  <si>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</si>
  <si>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</si>
  <si>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</si>
  <si>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</si>
  <si>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</si>
  <si>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</si>
  <si>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</si>
  <si>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</si>
  <si>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</si>
  <si>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</si>
  <si>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</si>
  <si>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</si>
  <si>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</si>
  <si>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</si>
  <si>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</si>
  <si>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</si>
  <si>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</si>
  <si>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</si>
  <si>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</si>
  <si>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</si>
  <si>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</si>
  <si>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</si>
  <si>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</si>
  <si>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</si>
  <si>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</si>
  <si>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</si>
  <si>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</si>
  <si>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</si>
  <si>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</si>
  <si>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</si>
  <si>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</si>
  <si>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</si>
  <si>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</si>
  <si>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</si>
  <si>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</si>
  <si>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</si>
  <si>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</si>
  <si>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</si>
  <si>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</si>
  <si>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</si>
  <si>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</si>
  <si>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</si>
  <si>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</si>
  <si>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</si>
  <si>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</si>
  <si>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</si>
  <si>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</si>
  <si>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</si>
  <si>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</si>
  <si>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</si>
  <si>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</si>
  <si>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</si>
  <si>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</si>
  <si>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</si>
  <si>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</si>
  <si>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</si>
  <si>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</si>
  <si>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</si>
  <si>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</si>
  <si>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</si>
  <si>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</si>
  <si>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</si>
  <si>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</si>
  <si>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</si>
  <si>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</si>
  <si>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</si>
  <si>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</si>
  <si>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</si>
  <si>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</si>
  <si>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</si>
  <si>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</si>
  <si>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</si>
  <si>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</si>
  <si>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</si>
  <si>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</si>
  <si>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</si>
  <si>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</si>
  <si>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</si>
  <si>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</si>
  <si>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</si>
  <si>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</si>
  <si>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</si>
  <si>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</si>
  <si>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</si>
  <si>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</si>
  <si>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</si>
  <si>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</si>
  <si>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</si>
  <si>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</si>
  <si>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</si>
  <si>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</si>
  <si>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</si>
  <si>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</si>
  <si>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</si>
  <si>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</si>
  <si>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</si>
  <si>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</si>
  <si>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</si>
  <si>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</si>
  <si>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</si>
  <si>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</si>
  <si>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</si>
  <si>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</si>
  <si>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</si>
  <si>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</si>
  <si>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</si>
  <si>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</si>
  <si>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</si>
  <si>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</si>
  <si>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</si>
  <si>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</si>
  <si>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</si>
  <si>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</si>
  <si>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</si>
  <si>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</si>
  <si>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</si>
  <si>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</si>
  <si>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</si>
  <si>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</si>
  <si>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</si>
  <si>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</si>
  <si>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</si>
  <si>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</si>
  <si>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</si>
  <si>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</si>
  <si>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</si>
  <si>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</si>
  <si>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</si>
  <si>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</si>
  <si>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</si>
  <si>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</si>
  <si>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</si>
  <si>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</si>
  <si>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</si>
  <si>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</si>
  <si>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</si>
  <si>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</si>
  <si>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</si>
  <si>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</si>
  <si>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</si>
  <si>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</si>
  <si>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</si>
  <si>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</si>
  <si>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</si>
  <si>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</si>
  <si>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</si>
  <si>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</si>
  <si>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</si>
  <si>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</si>
  <si>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</si>
  <si>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</si>
  <si>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</si>
  <si>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</si>
  <si>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</si>
  <si>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</si>
  <si>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</si>
  <si>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</si>
  <si>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</si>
  <si>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</si>
  <si>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</si>
  <si>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</si>
  <si>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</si>
  <si>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</si>
  <si>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</si>
  <si>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</si>
  <si>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</si>
  <si>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</si>
  <si>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</si>
  <si>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</si>
  <si>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</si>
  <si>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</si>
  <si>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</si>
  <si>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</si>
  <si>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</si>
  <si>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</si>
  <si>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</si>
  <si>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</si>
  <si>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</si>
  <si>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</si>
  <si>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</si>
  <si>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</si>
  <si>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</si>
  <si>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</si>
  <si>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</si>
  <si>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</si>
  <si>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</si>
  <si>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</si>
  <si>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</si>
  <si>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</si>
  <si>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</si>
  <si>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</si>
  <si>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</si>
  <si>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</si>
  <si>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</si>
  <si>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</si>
  <si>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</si>
  <si>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</si>
  <si>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</si>
  <si>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</si>
  <si>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</si>
  <si>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</si>
  <si>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</si>
  <si>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</si>
  <si>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</si>
  <si>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</si>
  <si>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</si>
  <si>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</si>
  <si>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</si>
  <si>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</si>
  <si>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</si>
  <si>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</si>
  <si>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</si>
  <si>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</si>
  <si>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</si>
  <si>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</si>
  <si>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</si>
  <si>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</si>
  <si>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</si>
  <si>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</si>
  <si>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</si>
  <si>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</si>
  <si>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</si>
  <si>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</si>
  <si>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</si>
  <si>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</si>
  <si>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</si>
  <si>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</si>
  <si>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</si>
  <si>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</si>
  <si>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</si>
  <si>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</si>
  <si>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</si>
  <si>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</si>
  <si>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</si>
  <si>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</si>
  <si>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</si>
  <si>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</si>
  <si>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</si>
  <si>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</si>
  <si>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</si>
  <si>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</si>
  <si>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</si>
  <si>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</si>
  <si>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</si>
  <si>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</si>
  <si>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</si>
  <si>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</si>
  <si>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</si>
  <si>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</si>
  <si>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</si>
  <si>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</si>
  <si>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</si>
  <si>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</si>
  <si>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</si>
  <si>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</si>
  <si>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</si>
  <si>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</si>
  <si>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</si>
  <si>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</si>
  <si>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</si>
  <si>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</si>
  <si>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</si>
  <si>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</si>
  <si>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</si>
  <si>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</si>
  <si>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</si>
  <si>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</si>
  <si>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</si>
  <si>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</si>
  <si>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</si>
  <si>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</si>
  <si>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</si>
  <si>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</si>
  <si>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</si>
  <si>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</si>
  <si>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</si>
  <si>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</si>
  <si>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</si>
  <si>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</si>
  <si>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</si>
  <si>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</si>
  <si>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</si>
  <si>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</si>
  <si>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</si>
  <si>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</si>
  <si>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</si>
  <si>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</si>
  <si>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</si>
  <si>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</si>
  <si>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</si>
  <si>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</si>
  <si>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</si>
  <si>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</si>
  <si>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</si>
  <si>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</si>
  <si>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</si>
  <si>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</si>
  <si>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</si>
  <si>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</si>
  <si>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</si>
  <si>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</si>
  <si>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</si>
  <si>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</si>
  <si>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</si>
  <si>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</si>
  <si>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</si>
  <si>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</si>
  <si>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</si>
  <si>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</si>
  <si>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</si>
  <si>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</si>
  <si>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</si>
  <si>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</si>
  <si>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</si>
  <si>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</si>
  <si>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</si>
  <si>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</si>
  <si>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</si>
  <si>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</si>
  <si>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</si>
  <si>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</si>
  <si>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</si>
  <si>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</si>
  <si>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</si>
  <si>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</si>
  <si>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</si>
  <si>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</si>
  <si>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</si>
  <si>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</si>
  <si>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</si>
  <si>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</si>
  <si>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</si>
  <si>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</si>
  <si>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</si>
  <si>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</si>
  <si>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</si>
  <si>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</si>
  <si>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</si>
  <si>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</si>
  <si>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</si>
  <si>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</si>
  <si>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</si>
  <si>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</si>
  <si>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</si>
  <si>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</si>
  <si>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</si>
  <si>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</si>
  <si>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</si>
  <si>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</si>
  <si>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</si>
  <si>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</si>
  <si>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</si>
  <si>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</si>
  <si>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</si>
  <si>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</si>
  <si>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</si>
  <si>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</si>
  <si>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</si>
  <si>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</si>
  <si>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</si>
  <si>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</si>
  <si>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</si>
  <si>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</si>
  <si>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</si>
  <si>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</si>
  <si>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</si>
  <si>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</si>
  <si>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</si>
  <si>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</si>
  <si>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</si>
  <si>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</si>
  <si>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</si>
  <si>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</si>
  <si>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</si>
  <si>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</si>
  <si>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</si>
  <si>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</si>
  <si>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</si>
  <si>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</si>
  <si>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</si>
  <si>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</si>
  <si>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</si>
  <si>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</si>
  <si>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</si>
  <si>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</si>
  <si>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</si>
  <si>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</si>
  <si>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</si>
  <si>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</si>
  <si>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</si>
  <si>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</si>
  <si>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</si>
  <si>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</si>
  <si>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</si>
  <si>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</si>
  <si>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</si>
  <si>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</si>
  <si>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</si>
  <si>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</si>
  <si>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</si>
  <si>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</si>
  <si>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</si>
  <si>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</si>
  <si>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</si>
  <si>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</si>
  <si>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</si>
  <si>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</si>
  <si>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</si>
  <si>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</si>
  <si>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</si>
  <si>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</si>
  <si>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</si>
  <si>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</si>
  <si>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</si>
  <si>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</si>
  <si>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</si>
  <si>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</si>
  <si>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</si>
  <si>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</si>
  <si>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</si>
  <si>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</si>
  <si>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</si>
  <si>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</si>
  <si>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</si>
  <si>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</si>
  <si>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</si>
  <si>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</si>
  <si>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</si>
  <si>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</si>
  <si>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</si>
  <si>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</si>
  <si>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</si>
  <si>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</si>
  <si>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</si>
  <si>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</si>
  <si>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</si>
  <si>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</si>
  <si>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</si>
  <si>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</si>
  <si>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</si>
  <si>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</si>
  <si>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</si>
  <si>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</si>
  <si>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</si>
  <si>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</si>
  <si>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</si>
  <si>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</si>
  <si>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</si>
  <si>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</si>
  <si>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</si>
  <si>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</si>
  <si>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</si>
  <si>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</si>
  <si>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</si>
  <si>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</si>
  <si>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</si>
  <si>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</si>
  <si>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</si>
  <si>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</si>
  <si>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</si>
  <si>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</si>
  <si>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</si>
  <si>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</si>
  <si>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</si>
  <si>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</si>
  <si>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</si>
  <si>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</si>
  <si>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</si>
  <si>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</si>
  <si>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</si>
  <si>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</si>
  <si>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</si>
  <si>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</si>
  <si>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</si>
  <si>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</si>
  <si>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</si>
  <si>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</si>
  <si>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</si>
  <si>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</si>
  <si>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</si>
  <si>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</si>
  <si>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</si>
  <si>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</si>
  <si>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</si>
  <si>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</si>
  <si>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</si>
  <si>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</si>
  <si>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</si>
  <si>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</si>
  <si>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</si>
  <si>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</si>
  <si>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</si>
  <si>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</si>
  <si>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</si>
  <si>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</si>
  <si>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</si>
  <si>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</si>
  <si>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</si>
  <si>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</si>
  <si>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</si>
  <si>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</si>
  <si>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</si>
  <si>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</si>
  <si>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</si>
  <si>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</si>
  <si>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</si>
  <si>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</si>
  <si>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</si>
  <si>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</si>
  <si>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</si>
  <si>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</si>
  <si>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</si>
  <si>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</si>
  <si>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</si>
  <si>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</si>
  <si>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</si>
  <si>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</si>
  <si>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</si>
  <si>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</si>
  <si>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</si>
  <si>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</si>
  <si>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</si>
  <si>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</si>
  <si>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</si>
  <si>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</si>
  <si>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</si>
  <si>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</si>
  <si>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</si>
  <si>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</si>
  <si>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</si>
  <si>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</si>
  <si>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</si>
  <si>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</si>
  <si>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</si>
  <si>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</si>
  <si>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</si>
  <si>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</si>
  <si>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</si>
  <si>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</si>
  <si>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</si>
  <si>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</si>
  <si>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</si>
  <si>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</si>
  <si>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</si>
  <si>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</si>
  <si>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</si>
  <si>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</si>
  <si>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</si>
  <si>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</si>
  <si>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</si>
  <si>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</si>
  <si>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</si>
  <si>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</si>
  <si>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</si>
  <si>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</si>
  <si>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</si>
  <si>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</si>
  <si>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</si>
  <si>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</si>
  <si>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</si>
  <si>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</si>
  <si>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</si>
  <si>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</si>
  <si>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</si>
  <si>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</si>
  <si>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</si>
  <si>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</si>
  <si>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</si>
  <si>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</si>
  <si>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</si>
  <si>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</si>
  <si>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</si>
  <si>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</si>
  <si>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</si>
  <si>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</si>
  <si>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</si>
  <si>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</si>
  <si>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</si>
  <si>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</si>
  <si>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</si>
  <si>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</si>
  <si>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</si>
  <si>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</si>
  <si>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</si>
  <si>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</si>
  <si>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</si>
  <si>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</si>
  <si>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</si>
  <si>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</si>
  <si>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</si>
  <si>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</si>
  <si>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</si>
  <si>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</si>
  <si>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</si>
  <si>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</si>
  <si>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</si>
  <si>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</si>
  <si>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</si>
  <si>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</si>
  <si>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</si>
  <si>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</si>
  <si>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</si>
  <si>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</si>
  <si>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</si>
  <si>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</si>
  <si>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</si>
  <si>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</si>
  <si>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</si>
  <si>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</si>
  <si>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</si>
  <si>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</si>
  <si>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</si>
  <si>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</si>
  <si>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</si>
  <si>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</si>
  <si>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</si>
  <si>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</si>
  <si>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</si>
  <si>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</si>
  <si>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</si>
  <si>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</si>
  <si>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</si>
  <si>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</si>
  <si>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</si>
  <si>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</si>
  <si>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</si>
  <si>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</si>
  <si>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</si>
  <si>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</si>
  <si>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</si>
  <si>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</si>
  <si>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</si>
  <si>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</si>
  <si>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</si>
  <si>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</si>
  <si>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</si>
  <si>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</si>
  <si>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</si>
  <si>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</si>
  <si>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</si>
  <si>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</si>
  <si>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</si>
  <si>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</si>
  <si>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</si>
  <si>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</si>
  <si>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</si>
  <si>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</si>
  <si>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</si>
  <si>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</si>
  <si>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</si>
  <si>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</si>
  <si>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</si>
  <si>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</si>
  <si>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</si>
  <si>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</si>
  <si>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</si>
  <si>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</si>
  <si>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</si>
  <si>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</si>
  <si>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</si>
  <si>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</si>
  <si>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</si>
  <si>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</si>
  <si>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</si>
  <si>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</si>
  <si>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</si>
  <si>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</si>
  <si>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</si>
  <si>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</si>
  <si>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</si>
  <si>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</si>
  <si>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</si>
  <si>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</si>
  <si>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</si>
  <si>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</si>
  <si>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</si>
  <si>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</si>
  <si>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</si>
  <si>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</si>
  <si>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</si>
  <si>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</si>
  <si>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</si>
  <si>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</si>
  <si>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</si>
  <si>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</si>
  <si>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</si>
  <si>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</si>
  <si>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</si>
  <si>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</si>
  <si>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</si>
  <si>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</si>
  <si>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</si>
  <si>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</si>
  <si>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</si>
  <si>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</si>
  <si>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</si>
  <si>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</si>
  <si>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</si>
  <si>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</si>
  <si>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</si>
  <si>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</si>
  <si>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</si>
  <si>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</si>
  <si>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</si>
  <si>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</si>
  <si>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</si>
  <si>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</si>
  <si>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</si>
  <si>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</si>
  <si>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</si>
  <si>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</si>
  <si>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</si>
  <si>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</si>
  <si>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</si>
  <si>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</si>
  <si>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</si>
  <si>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</si>
  <si>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</si>
  <si>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</si>
  <si>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</si>
  <si>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</si>
  <si>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</si>
  <si>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</si>
  <si>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</si>
  <si>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</si>
  <si>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</si>
  <si>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</si>
  <si>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</si>
  <si>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</si>
  <si>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</si>
  <si>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</si>
  <si>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</si>
  <si>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</si>
  <si>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</si>
  <si>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</si>
  <si>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</si>
  <si>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</si>
  <si>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</si>
  <si>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</si>
  <si>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</si>
  <si>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</si>
  <si>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</si>
  <si>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</si>
  <si>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</si>
  <si>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</si>
  <si>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</si>
  <si>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</si>
  <si>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</si>
  <si>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</si>
  <si>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</si>
  <si>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</si>
  <si>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</si>
  <si>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</si>
  <si>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</si>
  <si>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</si>
  <si>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</si>
  <si>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</si>
  <si>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</si>
  <si>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</si>
  <si>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</si>
  <si>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</si>
  <si>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</si>
  <si>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</si>
  <si>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</si>
  <si>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</si>
  <si>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</si>
  <si>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</si>
  <si>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</si>
  <si>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</si>
  <si>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</si>
  <si>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</si>
  <si>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</si>
  <si>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</si>
  <si>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</si>
  <si>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</si>
  <si>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</si>
  <si>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</si>
  <si>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</si>
  <si>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</si>
  <si>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</si>
  <si>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</si>
  <si>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</si>
  <si>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</si>
  <si>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</si>
  <si>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</si>
  <si>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</si>
  <si>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</si>
  <si>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</si>
  <si>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</si>
  <si>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</si>
  <si>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</si>
  <si>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</si>
  <si>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</si>
  <si>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</si>
  <si>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</si>
  <si>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</si>
  <si>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</si>
  <si>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</si>
  <si>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</si>
  <si>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</si>
  <si>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</si>
  <si>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</si>
  <si>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</si>
  <si>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</si>
  <si>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</si>
  <si>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</si>
  <si>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</si>
  <si>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</si>
  <si>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</si>
  <si>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</si>
  <si>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</si>
  <si>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</si>
  <si>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</si>
  <si>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</si>
  <si>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</si>
  <si>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</si>
  <si>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</si>
  <si>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</si>
  <si>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</si>
  <si>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</si>
  <si>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</si>
  <si>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</si>
  <si>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</si>
  <si>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</si>
  <si>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</si>
  <si>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</si>
  <si>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</si>
  <si>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</si>
  <si>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</si>
  <si>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</si>
  <si>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</si>
  <si>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</si>
  <si>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</si>
  <si>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</si>
  <si>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</si>
  <si>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</si>
  <si>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</si>
  <si>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</si>
  <si>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</si>
  <si>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</si>
  <si>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</si>
  <si>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</si>
  <si>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</si>
  <si>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</si>
  <si>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</si>
  <si>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</si>
  <si>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</si>
  <si>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</si>
  <si>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</si>
  <si>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</si>
  <si>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</si>
  <si>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</si>
  <si>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</si>
  <si>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</si>
  <si>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</si>
  <si>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</si>
  <si>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</si>
  <si>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</si>
  <si>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</si>
  <si>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</si>
  <si>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</si>
  <si>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</si>
  <si>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</si>
  <si>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</si>
  <si>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</si>
  <si>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</si>
  <si>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</si>
  <si>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</si>
  <si>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</si>
  <si>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</si>
  <si>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</si>
  <si>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</si>
  <si>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</si>
  <si>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</si>
  <si>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</si>
  <si>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</si>
  <si>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</si>
  <si>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</si>
  <si>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</si>
  <si>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</si>
  <si>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</si>
  <si>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</si>
  <si>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</si>
  <si>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</si>
  <si>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</si>
  <si>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</si>
  <si>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</si>
  <si>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</si>
  <si>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</si>
  <si>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</si>
  <si>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</si>
  <si>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</si>
  <si>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</si>
  <si>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</si>
  <si>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</si>
  <si>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</si>
  <si>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</si>
  <si>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</si>
  <si>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</si>
  <si>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</si>
  <si>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</si>
  <si>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</si>
  <si>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</si>
  <si>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</si>
  <si>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</si>
  <si>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</si>
  <si>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</si>
  <si>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</si>
  <si>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</si>
  <si>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</si>
  <si>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</si>
  <si>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</si>
  <si>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</si>
  <si>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</si>
  <si>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</si>
  <si>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</si>
  <si>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</si>
  <si>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</si>
  <si>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</si>
  <si>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</si>
  <si>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</si>
  <si>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</si>
  <si>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</si>
  <si>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</si>
  <si>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</si>
  <si>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</si>
  <si>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</si>
  <si>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</si>
  <si>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</si>
  <si>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</si>
  <si>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</si>
  <si>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</si>
  <si>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</si>
  <si>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</si>
  <si>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</si>
  <si>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</si>
  <si>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</si>
  <si>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</si>
  <si>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</si>
  <si>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</si>
  <si>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</si>
  <si>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</si>
  <si>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</si>
  <si>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</si>
  <si>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</si>
  <si>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</si>
  <si>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</si>
  <si>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</si>
  <si>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</si>
  <si>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</si>
  <si>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</si>
  <si>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</si>
  <si>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</si>
  <si>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</si>
  <si>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</si>
  <si>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</si>
  <si>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</si>
  <si>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</si>
  <si>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</si>
  <si>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</si>
  <si>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</si>
  <si>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</si>
  <si>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</si>
  <si>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</si>
  <si>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</si>
  <si>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</si>
  <si>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</si>
  <si>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</si>
  <si>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</si>
  <si>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</si>
  <si>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</si>
  <si>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</si>
  <si>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</si>
  <si>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</si>
  <si>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</si>
  <si>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</si>
  <si>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</si>
  <si>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</si>
  <si>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</si>
  <si>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</si>
  <si>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</si>
  <si>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</si>
  <si>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</si>
  <si>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</si>
  <si>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</si>
  <si>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</si>
  <si>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</si>
  <si>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</si>
  <si>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</si>
  <si>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</si>
  <si>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</si>
  <si>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</si>
  <si>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</si>
  <si>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</si>
  <si>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</si>
  <si>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</si>
  <si>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</si>
  <si>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</si>
  <si>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</si>
  <si>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</si>
  <si>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</si>
  <si>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</si>
  <si>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</si>
  <si>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</si>
  <si>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</si>
  <si>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</si>
  <si>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</si>
  <si>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</si>
  <si>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</si>
  <si>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</si>
  <si>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</si>
  <si>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</si>
  <si>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</si>
  <si>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</si>
  <si>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</si>
  <si>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</si>
  <si>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</si>
  <si>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</si>
  <si>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</si>
  <si>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</si>
  <si>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</si>
  <si>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</si>
  <si>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</si>
  <si>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</si>
  <si>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</si>
  <si>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</si>
  <si>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</si>
  <si>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</si>
  <si>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</si>
  <si>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</si>
  <si>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</si>
  <si>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</si>
  <si>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</si>
  <si>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</si>
  <si>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</si>
  <si>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</si>
  <si>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</si>
  <si>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</si>
  <si>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</si>
  <si>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</si>
  <si>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</si>
  <si>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</si>
  <si>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</si>
  <si>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</si>
  <si>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</si>
  <si>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</si>
  <si>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</si>
  <si>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</si>
  <si>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</si>
  <si>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</si>
  <si>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</si>
  <si>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</si>
  <si>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</si>
  <si>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</si>
  <si>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</si>
  <si>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</si>
  <si>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</si>
  <si>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</si>
  <si>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</si>
  <si>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</si>
  <si>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</si>
  <si>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</si>
  <si>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</si>
  <si>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</si>
  <si>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</si>
  <si>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</si>
  <si>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</si>
  <si>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</si>
  <si>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</si>
  <si>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</si>
  <si>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</si>
  <si>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</si>
  <si>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</si>
  <si>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</si>
  <si>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</si>
  <si>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</si>
  <si>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</si>
  <si>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</si>
  <si>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</si>
  <si>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</si>
  <si>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</si>
  <si>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</si>
  <si>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</si>
  <si>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</si>
  <si>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</si>
  <si>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</si>
  <si>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</si>
  <si>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</si>
  <si>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</si>
  <si>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</si>
  <si>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</si>
  <si>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</si>
  <si>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</si>
  <si>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</si>
  <si>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</si>
  <si>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</si>
  <si>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</si>
  <si>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</si>
  <si>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</si>
  <si>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</si>
  <si>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</si>
  <si>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</si>
  <si>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</si>
  <si>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</si>
  <si>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</si>
  <si>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</si>
  <si>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</si>
  <si>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</si>
  <si>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</si>
  <si>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</si>
  <si>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</si>
  <si>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</si>
  <si>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</si>
  <si>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</si>
  <si>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</si>
  <si>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</si>
  <si>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</si>
  <si>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</si>
  <si>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</si>
  <si>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</si>
  <si>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</si>
  <si>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</si>
  <si>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</si>
  <si>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</si>
  <si>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</si>
  <si>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</si>
  <si>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</si>
  <si>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</si>
  <si>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</si>
  <si>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</si>
  <si>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</si>
  <si>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</si>
  <si>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</si>
  <si>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</si>
  <si>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</si>
  <si>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</si>
  <si>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</si>
  <si>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</si>
  <si>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</si>
  <si>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</si>
  <si>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</si>
  <si>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</si>
  <si>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</si>
  <si>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</si>
  <si>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</si>
  <si>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</si>
  <si>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</si>
  <si>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</si>
  <si>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</si>
  <si>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</si>
  <si>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</si>
  <si>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</si>
  <si>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</si>
  <si>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</si>
  <si>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</si>
  <si>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</si>
  <si>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</si>
  <si>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</si>
  <si>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</si>
  <si>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</si>
  <si>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</si>
  <si>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</si>
  <si>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</si>
  <si>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</si>
  <si>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</si>
  <si>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</si>
  <si>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</si>
  <si>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</si>
  <si>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</si>
  <si>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</si>
  <si>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</si>
  <si>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</si>
  <si>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</si>
  <si>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</si>
  <si>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</si>
  <si>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</si>
  <si>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</si>
  <si>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</si>
  <si>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</si>
  <si>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</si>
  <si>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</si>
  <si>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</si>
  <si>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</si>
  <si>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</si>
  <si>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</si>
  <si>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</si>
  <si>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</si>
  <si>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</si>
  <si>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</si>
  <si>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</si>
  <si>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</si>
  <si>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</si>
  <si>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</si>
  <si>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</si>
  <si>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</si>
  <si>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</si>
  <si>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</si>
  <si>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</si>
  <si>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</si>
  <si>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</si>
  <si>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</si>
  <si>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</si>
  <si>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</si>
  <si>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</si>
  <si>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</si>
  <si>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</si>
  <si>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</si>
  <si>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</si>
  <si>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</si>
  <si>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</si>
  <si>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</si>
  <si>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</si>
  <si>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</si>
  <si>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</si>
  <si>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</si>
  <si>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</si>
  <si>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</si>
  <si>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</si>
  <si>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</si>
  <si>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</si>
  <si>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</si>
  <si>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</si>
  <si>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</si>
  <si>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</si>
  <si>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</si>
  <si>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</si>
  <si>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</si>
  <si>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</si>
  <si>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</si>
  <si>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</si>
  <si>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</si>
  <si>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</si>
  <si>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</si>
  <si>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</si>
  <si>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</si>
  <si>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</si>
  <si>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</si>
  <si>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</si>
  <si>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</si>
  <si>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</si>
  <si>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</si>
  <si>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</si>
  <si>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</si>
  <si>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</si>
  <si>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</si>
  <si>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</si>
  <si>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</si>
  <si>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</si>
  <si>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</si>
  <si>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</si>
  <si>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</si>
  <si>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</si>
  <si>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</si>
  <si>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</si>
  <si>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</si>
  <si>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</si>
  <si>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</si>
  <si>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</si>
  <si>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</si>
  <si>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</si>
  <si>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</si>
  <si>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</si>
  <si>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</si>
  <si>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</si>
  <si>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</si>
  <si>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</si>
  <si>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</si>
  <si>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</si>
  <si>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</si>
  <si>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</si>
  <si>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</si>
  <si>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</si>
  <si>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</si>
  <si>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</si>
  <si>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</si>
  <si>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</si>
  <si>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</si>
  <si>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</si>
  <si>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</si>
  <si>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</si>
  <si>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</si>
  <si>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</si>
  <si>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</si>
  <si>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</si>
  <si>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</si>
  <si>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</si>
  <si>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</si>
  <si>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</si>
  <si>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</si>
  <si>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</si>
  <si>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</si>
  <si>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</si>
  <si>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</si>
  <si>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</si>
  <si>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</si>
  <si>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</si>
  <si>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</si>
  <si>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</si>
  <si>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</si>
  <si>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</si>
  <si>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</si>
  <si>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</si>
  <si>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</si>
  <si>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</si>
  <si>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</si>
  <si>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</si>
  <si>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</si>
  <si>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</si>
  <si>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</si>
  <si>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</si>
  <si>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</si>
  <si>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</si>
  <si>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</si>
  <si>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</si>
  <si>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</si>
  <si>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</si>
  <si>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</si>
  <si>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</si>
  <si>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</si>
  <si>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</si>
  <si>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</si>
  <si>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</si>
  <si>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</si>
  <si>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</si>
  <si>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</si>
  <si>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</si>
  <si>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</si>
  <si>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</si>
  <si>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</si>
  <si>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</si>
  <si>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</si>
  <si>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</si>
  <si>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</si>
  <si>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</si>
  <si>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</si>
  <si>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</si>
  <si>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</si>
  <si>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</si>
  <si>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</si>
  <si>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</si>
  <si>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</si>
  <si>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</si>
  <si>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</si>
  <si>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</si>
  <si>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</si>
  <si>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</si>
  <si>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</si>
  <si>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</si>
  <si>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</si>
  <si>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</si>
  <si>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</si>
  <si>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</si>
  <si>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</si>
  <si>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</si>
  <si>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</si>
  <si>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</si>
  <si>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</si>
  <si>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</si>
  <si>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</si>
  <si>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</si>
  <si>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</si>
  <si>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</si>
  <si>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</si>
  <si>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</si>
  <si>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</si>
  <si>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</si>
  <si>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</si>
  <si>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</si>
  <si>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</si>
  <si>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</si>
  <si>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</si>
  <si>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</si>
  <si>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</si>
  <si>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</si>
  <si>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</si>
  <si>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</si>
  <si>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</si>
  <si>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</si>
  <si>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</si>
  <si>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</si>
  <si>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</si>
  <si>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</si>
  <si>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</si>
  <si>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</si>
  <si>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</si>
  <si>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</si>
  <si>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</si>
  <si>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</si>
  <si>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</si>
  <si>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</si>
  <si>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</si>
  <si>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</si>
  <si>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</si>
  <si>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</si>
  <si>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</si>
  <si>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</si>
  <si>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</si>
  <si>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</si>
  <si>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</si>
  <si>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</si>
  <si>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</si>
  <si>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</si>
  <si>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</si>
  <si>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</si>
  <si>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</si>
  <si>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</si>
  <si>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</si>
  <si>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</si>
  <si>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</si>
  <si>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</si>
  <si>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</si>
  <si>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</si>
  <si>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</si>
  <si>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</si>
  <si>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</si>
  <si>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</si>
  <si>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</si>
  <si>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</si>
  <si>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</si>
  <si>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</si>
  <si>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</si>
  <si>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</si>
  <si>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</si>
  <si>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</si>
  <si>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</si>
  <si>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</si>
  <si>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</si>
  <si>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</si>
  <si>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</si>
  <si>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</si>
  <si>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</si>
  <si>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</si>
  <si>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</si>
  <si>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</si>
  <si>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</si>
  <si>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</si>
  <si>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</si>
  <si>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</si>
  <si>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</si>
  <si>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</si>
  <si>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</si>
  <si>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</si>
  <si>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</si>
  <si>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</si>
  <si>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</si>
  <si>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</si>
  <si>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</si>
  <si>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</si>
  <si>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</si>
  <si>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</si>
  <si>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</si>
  <si>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</si>
  <si>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</si>
  <si>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</si>
  <si>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</si>
  <si>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</si>
  <si>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</si>
  <si>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</si>
  <si>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</si>
  <si>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</si>
  <si>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</si>
  <si>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</si>
  <si>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</si>
  <si>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</si>
  <si>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</si>
  <si>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</si>
  <si>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</si>
  <si>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</si>
  <si>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</si>
  <si>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</si>
  <si>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</si>
  <si>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</si>
  <si>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</si>
  <si>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</si>
  <si>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</si>
  <si>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</si>
  <si>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</si>
  <si>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</si>
  <si>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</si>
  <si>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</si>
  <si>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</si>
  <si>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</si>
  <si>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</si>
  <si>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</si>
  <si>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</si>
  <si>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</si>
  <si>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</si>
  <si>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</si>
  <si>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</si>
  <si>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</si>
  <si>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</si>
  <si>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</si>
  <si>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</si>
  <si>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</si>
  <si>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</si>
  <si>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</si>
  <si>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</si>
  <si>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</si>
  <si>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</si>
  <si>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</si>
  <si>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</si>
  <si>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</si>
  <si>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</si>
  <si>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</si>
  <si>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</si>
  <si>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</si>
  <si>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</si>
  <si>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</si>
  <si>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</si>
  <si>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</si>
  <si>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</si>
  <si>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</si>
  <si>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</si>
  <si>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</si>
  <si>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</si>
  <si>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</si>
  <si>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</si>
  <si>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</si>
  <si>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</si>
  <si>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</si>
  <si>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</si>
  <si>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</si>
  <si>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</si>
  <si>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</si>
  <si>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</si>
  <si>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</si>
  <si>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</si>
  <si>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</si>
  <si>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</si>
  <si>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</si>
  <si>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</si>
  <si>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</si>
  <si>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</si>
  <si>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</si>
  <si>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</si>
  <si>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</si>
  <si>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</si>
  <si>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</si>
  <si>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</si>
  <si>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</si>
  <si>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</si>
  <si>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</si>
  <si>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</si>
  <si>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</si>
  <si>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</si>
  <si>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</si>
  <si>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</si>
  <si>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</si>
  <si>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</si>
  <si>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</si>
  <si>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</si>
  <si>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</si>
  <si>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</si>
  <si>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</si>
  <si>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</si>
  <si>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</si>
  <si>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</si>
  <si>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</si>
  <si>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</si>
  <si>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</si>
  <si>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</si>
  <si>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</si>
  <si>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</si>
  <si>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</si>
  <si>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</si>
  <si>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</si>
  <si>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</si>
  <si>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</si>
  <si>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</si>
  <si>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</si>
  <si>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</si>
  <si>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</si>
  <si>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</si>
  <si>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</si>
  <si>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</si>
  <si>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</si>
  <si>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</si>
  <si>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</si>
  <si>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</si>
  <si>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</si>
  <si>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</si>
  <si>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</si>
  <si>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</si>
  <si>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</si>
  <si>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</si>
  <si>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</si>
  <si>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</si>
  <si>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</si>
  <si>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</si>
  <si>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</si>
  <si>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</si>
  <si>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</si>
  <si>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</si>
  <si>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</si>
  <si>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</si>
  <si>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</si>
  <si>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</si>
  <si>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</si>
  <si>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</si>
  <si>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</si>
  <si>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</si>
  <si>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</si>
  <si>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</si>
  <si>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</si>
  <si>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</si>
  <si>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</si>
  <si>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</si>
  <si>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</si>
  <si>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</si>
  <si>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</si>
  <si>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</si>
  <si>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</si>
  <si>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</si>
  <si>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</si>
  <si>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</si>
  <si>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</si>
  <si>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</si>
  <si>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</si>
  <si>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</si>
  <si>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</si>
  <si>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</si>
  <si>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</si>
  <si>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</si>
  <si>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</si>
  <si>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</si>
  <si>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</si>
  <si>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</si>
  <si>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</si>
  <si>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</si>
  <si>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</si>
  <si>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</si>
  <si>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</si>
  <si>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</si>
  <si>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</si>
  <si>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</si>
  <si>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</si>
  <si>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</si>
  <si>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</si>
  <si>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</si>
  <si>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</si>
  <si>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</si>
  <si>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</si>
  <si>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</si>
  <si>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</si>
  <si>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</si>
  <si>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</si>
  <si>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</si>
  <si>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</si>
  <si>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</si>
  <si>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</si>
  <si>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</si>
  <si>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</si>
  <si>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</si>
  <si>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</si>
  <si>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</si>
  <si>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</si>
  <si>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</si>
  <si>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</si>
  <si>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</si>
  <si>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</si>
  <si>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</si>
  <si>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</si>
  <si>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</si>
  <si>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</si>
  <si>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</si>
  <si>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</si>
  <si>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</si>
  <si>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</si>
  <si>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</si>
  <si>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</si>
  <si>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</si>
  <si>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</si>
  <si>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</si>
  <si>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</si>
  <si>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</si>
  <si>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</si>
  <si>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</si>
  <si>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</si>
  <si>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</si>
  <si>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</si>
  <si>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</si>
  <si>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</si>
  <si>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</si>
  <si>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</si>
  <si>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</si>
  <si>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</si>
  <si>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</si>
  <si>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</si>
  <si>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</si>
  <si>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</si>
  <si>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</si>
  <si>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</si>
  <si>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</si>
  <si>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</si>
  <si>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</si>
  <si>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</si>
  <si>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</si>
  <si>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</si>
  <si>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</si>
  <si>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</si>
  <si>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</si>
  <si>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</si>
  <si>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</si>
  <si>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</si>
  <si>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</si>
  <si>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</si>
  <si>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</si>
  <si>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</si>
  <si>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</si>
  <si>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</si>
  <si>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</si>
  <si>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</si>
  <si>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</si>
  <si>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</si>
  <si>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</si>
  <si>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</si>
  <si>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</si>
  <si>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</si>
  <si>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</si>
  <si>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</si>
  <si>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</si>
  <si>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</si>
  <si>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</si>
  <si>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</si>
  <si>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</si>
  <si>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</si>
  <si>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</si>
  <si>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</si>
  <si>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</si>
  <si>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</si>
  <si>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</si>
  <si>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</si>
  <si>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</si>
  <si>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</si>
  <si>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</si>
  <si>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</si>
  <si>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</si>
  <si>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</si>
  <si>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</si>
  <si>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</si>
  <si>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</si>
  <si>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</si>
  <si>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</si>
  <si>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</si>
  <si>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</si>
  <si>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</si>
  <si>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</si>
  <si>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</si>
  <si>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</si>
  <si>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</si>
  <si>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</si>
  <si>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</si>
  <si>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</si>
  <si>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</si>
  <si>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</si>
  <si>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</si>
  <si>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</si>
  <si>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</si>
  <si>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</si>
  <si>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</si>
  <si>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</si>
  <si>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</si>
  <si>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</si>
  <si>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</si>
  <si>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</si>
  <si>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</si>
  <si>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</si>
  <si>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</si>
  <si>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</si>
  <si>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</si>
  <si>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</si>
  <si>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</si>
  <si>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</si>
  <si>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</si>
  <si>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</si>
  <si>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</si>
  <si>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</si>
  <si>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</si>
  <si>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</si>
  <si>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</si>
  <si>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</si>
  <si>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</si>
  <si>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</si>
  <si>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</si>
  <si>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</si>
  <si>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</si>
  <si>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</si>
  <si>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</si>
  <si>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</si>
  <si>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</si>
  <si>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</si>
  <si>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</si>
  <si>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</si>
  <si>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</si>
  <si>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</si>
  <si>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</si>
  <si>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</si>
  <si>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</si>
  <si>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</si>
  <si>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</si>
  <si>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</si>
  <si>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</si>
  <si>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</si>
  <si>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</si>
  <si>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</si>
  <si>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</si>
  <si>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</si>
  <si>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</si>
  <si>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</si>
  <si>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</si>
  <si>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</si>
  <si>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</si>
  <si>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</si>
  <si>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</si>
  <si>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</si>
  <si>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</si>
  <si>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</si>
  <si>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</si>
  <si>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</si>
  <si>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</si>
  <si>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</si>
  <si>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</si>
  <si>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</si>
  <si>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</si>
  <si>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</si>
  <si>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</si>
  <si>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</si>
  <si>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</si>
  <si>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</si>
  <si>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</si>
  <si>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</si>
  <si>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</si>
  <si>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</si>
  <si>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</si>
  <si>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</si>
  <si>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</si>
  <si>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</si>
  <si>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</si>
  <si>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</si>
  <si>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</si>
  <si>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</si>
  <si>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</si>
  <si>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</si>
  <si>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</si>
  <si>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</si>
  <si>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</si>
  <si>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</si>
  <si>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</si>
  <si>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</si>
  <si>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</si>
  <si>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</si>
  <si>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</si>
  <si>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</si>
  <si>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</si>
  <si>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</si>
  <si>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</si>
  <si>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</si>
  <si>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</si>
  <si>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</si>
  <si>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</si>
  <si>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</si>
  <si>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</si>
  <si>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</si>
  <si>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</si>
  <si>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</si>
  <si>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</si>
  <si>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</si>
  <si>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</si>
  <si>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</si>
  <si>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</si>
  <si>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</si>
  <si>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</si>
  <si>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</si>
  <si>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</si>
  <si>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</si>
  <si>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</si>
  <si>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</si>
  <si>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</si>
  <si>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</si>
  <si>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</si>
  <si>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</si>
  <si>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</si>
  <si>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</si>
  <si>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</si>
  <si>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</si>
  <si>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</si>
  <si>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</si>
  <si>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</si>
  <si>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</si>
  <si>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</si>
  <si>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</si>
  <si>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</si>
  <si>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</si>
  <si>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</si>
  <si>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</si>
  <si>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</si>
  <si>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</si>
  <si>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</si>
  <si>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</si>
  <si>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</si>
  <si>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</si>
  <si>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</si>
  <si>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</si>
  <si>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</si>
  <si>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</si>
  <si>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</si>
  <si>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</si>
  <si>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</si>
  <si>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</si>
  <si>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</si>
  <si>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</si>
  <si>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</si>
  <si>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</si>
  <si>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</si>
  <si>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</si>
  <si>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</si>
  <si>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</si>
  <si>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</si>
  <si>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</si>
  <si>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</si>
  <si>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</si>
  <si>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</si>
  <si>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</si>
  <si>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</si>
  <si>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</si>
  <si>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</si>
  <si>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</si>
  <si>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</si>
  <si>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</si>
  <si>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</si>
  <si>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</si>
  <si>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</si>
  <si>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</si>
  <si>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</si>
  <si>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</si>
  <si>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</si>
  <si>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</si>
  <si>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</si>
  <si>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</si>
  <si>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</si>
  <si>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</si>
  <si>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</si>
  <si>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</si>
  <si>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</si>
  <si>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</si>
  <si>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</si>
  <si>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</si>
  <si>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</si>
  <si>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</si>
  <si>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</si>
  <si>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</si>
  <si>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</si>
  <si>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</si>
  <si>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</si>
  <si>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</si>
  <si>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</si>
  <si>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</si>
  <si>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</si>
  <si>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</si>
  <si>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</si>
  <si>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</si>
  <si>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</si>
  <si>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</si>
  <si>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</si>
  <si>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</si>
  <si>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</si>
  <si>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</si>
  <si>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</si>
  <si>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</si>
  <si>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</si>
  <si>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</si>
  <si>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</si>
  <si>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</si>
  <si>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</si>
  <si>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</si>
  <si>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</si>
  <si>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</si>
  <si>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</si>
  <si>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</si>
  <si>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</si>
  <si>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</si>
  <si>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</si>
  <si>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</si>
  <si>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</si>
  <si>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</si>
  <si>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</si>
  <si>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</si>
  <si>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</si>
  <si>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</si>
  <si>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</si>
  <si>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</si>
  <si>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</si>
  <si>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</si>
  <si>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</si>
  <si>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</si>
  <si>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</si>
  <si>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</si>
  <si>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</si>
  <si>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</si>
  <si>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</si>
  <si>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</si>
  <si>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</si>
  <si>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</si>
  <si>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</si>
  <si>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</si>
  <si>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</si>
  <si>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</si>
  <si>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</si>
  <si>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</si>
  <si>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</si>
  <si>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</si>
  <si>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</si>
  <si>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</si>
  <si>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</si>
  <si>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</si>
  <si>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</si>
  <si>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</si>
  <si>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</si>
  <si>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</si>
  <si>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</si>
  <si>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</si>
  <si>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</si>
  <si>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</si>
  <si>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</si>
  <si>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</si>
  <si>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</si>
  <si>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</si>
  <si>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</si>
  <si>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</si>
  <si>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</si>
  <si>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</si>
  <si>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</si>
  <si>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</si>
  <si>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</si>
  <si>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</si>
  <si>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</si>
  <si>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</si>
  <si>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</si>
  <si>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</si>
  <si>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</si>
  <si>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</si>
  <si>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</si>
  <si>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</si>
  <si>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</si>
  <si>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</si>
  <si>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</si>
  <si>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</si>
  <si>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</si>
  <si>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</si>
  <si>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</si>
  <si>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</si>
  <si>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</si>
  <si>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</si>
  <si>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</si>
  <si>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</si>
  <si>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</si>
  <si>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</si>
  <si>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</si>
  <si>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</si>
  <si>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</si>
  <si>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</si>
  <si>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</si>
  <si>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</si>
  <si>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</si>
  <si>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</si>
  <si>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</si>
  <si>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</si>
  <si>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</si>
  <si>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</si>
  <si>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</si>
  <si>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</si>
  <si>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</si>
  <si>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</si>
  <si>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</si>
  <si>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</si>
  <si>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</si>
  <si>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</si>
  <si>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</si>
  <si>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</si>
  <si>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</si>
  <si>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</si>
  <si>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</si>
  <si>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</si>
  <si>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</si>
  <si>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</si>
  <si>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</si>
  <si>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</si>
  <si>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</si>
  <si>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</si>
  <si>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</si>
  <si>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</si>
  <si>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</si>
  <si>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</si>
  <si>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</si>
  <si>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</si>
  <si>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</si>
  <si>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</si>
  <si>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</si>
  <si>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</si>
  <si>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</si>
  <si>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</si>
  <si>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</si>
  <si>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</si>
  <si>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</si>
  <si>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</si>
  <si>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</si>
  <si>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</si>
  <si>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</si>
  <si>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</si>
  <si>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</si>
  <si>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</si>
  <si>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</si>
  <si>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</si>
  <si>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</si>
  <si>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</si>
  <si>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</si>
  <si>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</si>
  <si>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</si>
  <si>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</si>
  <si>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</si>
  <si>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</si>
  <si>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</si>
  <si>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</si>
  <si>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</si>
  <si>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</si>
  <si>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</si>
  <si>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</si>
  <si>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</si>
  <si>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</si>
  <si>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</si>
  <si>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</si>
  <si>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</si>
  <si>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</si>
  <si>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</si>
  <si>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</si>
  <si>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</si>
  <si>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</si>
  <si>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</si>
  <si>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</si>
  <si>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</si>
  <si>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</si>
  <si>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</si>
  <si>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</si>
  <si>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</si>
  <si>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</si>
  <si>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</si>
  <si>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</si>
  <si>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</si>
  <si>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</si>
  <si>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</si>
  <si>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</si>
  <si>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</si>
  <si>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</si>
  <si>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</si>
  <si>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</si>
  <si>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</si>
  <si>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</si>
  <si>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</si>
  <si>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</si>
  <si>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</si>
  <si>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</si>
  <si>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</si>
  <si>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</si>
  <si>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</si>
  <si>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</si>
  <si>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</si>
  <si>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</si>
  <si>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</si>
  <si>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</si>
  <si>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</si>
  <si>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</si>
  <si>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</si>
  <si>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</si>
  <si>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</si>
  <si>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</si>
  <si>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</si>
  <si>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</si>
  <si>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</si>
  <si>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</si>
  <si>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</si>
  <si>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</si>
  <si>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</si>
  <si>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</si>
  <si>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</si>
  <si>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</si>
  <si>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</si>
  <si>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</si>
  <si>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</si>
  <si>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</si>
  <si>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</si>
  <si>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</si>
  <si>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</si>
  <si>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</si>
  <si>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</si>
  <si>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</si>
  <si>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</si>
  <si>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</si>
  <si>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</si>
  <si>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</si>
  <si>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</si>
  <si>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</si>
  <si>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</si>
  <si>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</si>
  <si>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</si>
  <si>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</si>
  <si>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</si>
  <si>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</si>
  <si>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</si>
  <si>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</si>
  <si>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</si>
  <si>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</si>
  <si>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</si>
  <si>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</si>
  <si>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</si>
  <si>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</si>
  <si>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</si>
  <si>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</si>
  <si>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</si>
  <si>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</si>
  <si>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</si>
  <si>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</si>
  <si>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</si>
  <si>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</si>
  <si>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</si>
  <si>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</si>
  <si>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</si>
  <si>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</si>
  <si>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</si>
  <si>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</si>
  <si>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</si>
  <si>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</si>
  <si>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</si>
  <si>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</si>
  <si>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</si>
  <si>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</si>
  <si>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</si>
  <si>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</si>
  <si>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</si>
  <si>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</si>
  <si>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</si>
  <si>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</si>
  <si>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</si>
  <si>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</si>
  <si>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</si>
  <si>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</si>
  <si>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</si>
  <si>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</si>
  <si>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</si>
  <si>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</si>
  <si>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</si>
  <si>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</si>
  <si>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</si>
  <si>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</si>
  <si>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</si>
  <si>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</si>
  <si>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</si>
  <si>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</si>
  <si>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</si>
  <si>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</si>
  <si>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</si>
  <si>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</si>
  <si>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</si>
  <si>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</si>
  <si>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</si>
  <si>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</si>
  <si>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</si>
  <si>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</si>
  <si>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</si>
  <si>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</si>
  <si>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</si>
  <si>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</si>
  <si>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</si>
  <si>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</si>
  <si>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</si>
  <si>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</si>
  <si>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</si>
  <si>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</si>
  <si>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</si>
  <si>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</si>
  <si>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</si>
  <si>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</si>
  <si>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</si>
  <si>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</si>
  <si>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</si>
  <si>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</si>
  <si>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</si>
  <si>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</si>
  <si>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</si>
  <si>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</si>
  <si>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</si>
  <si>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</si>
  <si>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</si>
  <si>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</si>
  <si>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</si>
  <si>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</si>
  <si>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</si>
  <si>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</si>
  <si>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</si>
  <si>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</si>
  <si>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</si>
  <si>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</si>
  <si>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</si>
  <si>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</si>
  <si>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</si>
  <si>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</si>
  <si>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</si>
  <si>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</si>
  <si>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</si>
  <si>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</si>
  <si>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</si>
  <si>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</si>
  <si>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</si>
  <si>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</si>
  <si>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</si>
  <si>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</si>
  <si>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</si>
  <si>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</si>
  <si>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</si>
  <si>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</si>
  <si>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</si>
  <si>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</si>
  <si>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</si>
  <si>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</si>
  <si>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</si>
  <si>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</si>
  <si>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</si>
  <si>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</si>
  <si>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</si>
  <si>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</si>
  <si>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</si>
  <si>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</si>
  <si>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</si>
  <si>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</si>
  <si>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</si>
  <si>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</si>
  <si>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</si>
  <si>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</si>
  <si>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</si>
  <si>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</si>
  <si>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</si>
  <si>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</si>
  <si>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</si>
  <si>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</si>
  <si>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</si>
  <si>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</si>
  <si>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</si>
  <si>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</si>
  <si>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</si>
  <si>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</si>
  <si>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</si>
  <si>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</si>
  <si>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</si>
  <si>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</si>
  <si>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</si>
  <si>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</si>
  <si>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</si>
  <si>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</si>
  <si>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</si>
  <si>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</si>
  <si>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</si>
  <si>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</si>
  <si>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</si>
  <si>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</si>
  <si>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</si>
  <si>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</si>
  <si>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</si>
  <si>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</si>
  <si>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</si>
  <si>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</si>
  <si>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</si>
  <si>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</si>
  <si>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</si>
  <si>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</si>
  <si>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</si>
  <si>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</si>
  <si>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</si>
  <si>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</si>
  <si>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</si>
  <si>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</si>
  <si>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</si>
  <si>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</si>
  <si>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</si>
  <si>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</si>
  <si>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</si>
  <si>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</si>
  <si>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</si>
  <si>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</si>
  <si>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</si>
  <si>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</si>
  <si>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</si>
  <si>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</si>
  <si>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</si>
  <si>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</si>
  <si>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</si>
  <si>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</si>
  <si>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</si>
  <si>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</si>
  <si>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</si>
  <si>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</si>
  <si>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</si>
  <si>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</si>
  <si>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</si>
  <si>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</si>
  <si>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</si>
  <si>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</si>
  <si>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</si>
  <si>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</si>
  <si>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</si>
  <si>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</si>
  <si>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</si>
  <si>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</si>
  <si>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</si>
  <si>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</si>
  <si>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</si>
  <si>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</si>
  <si>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</si>
  <si>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</si>
  <si>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</si>
  <si>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</si>
  <si>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</si>
  <si>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</si>
  <si>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</si>
  <si>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</si>
  <si>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</si>
  <si>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</si>
  <si>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</si>
  <si>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</si>
  <si>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</si>
  <si>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</si>
  <si>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</si>
  <si>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</si>
  <si>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</si>
  <si>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</si>
  <si>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</si>
  <si>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</si>
  <si>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</si>
  <si>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</si>
  <si>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</si>
  <si>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</si>
  <si>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</si>
  <si>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</si>
  <si>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</si>
  <si>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</si>
  <si>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</si>
  <si>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</si>
  <si>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</si>
  <si>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</si>
  <si>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</si>
  <si>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</si>
  <si>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</si>
  <si>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</si>
  <si>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</si>
  <si>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</si>
  <si>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</si>
  <si>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</si>
  <si>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</si>
  <si>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</si>
  <si>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</si>
  <si>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</si>
  <si>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</si>
  <si>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</si>
  <si>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</si>
  <si>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</si>
  <si>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</si>
  <si>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</si>
  <si>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</si>
  <si>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</si>
  <si>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</si>
  <si>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</si>
  <si>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</si>
  <si>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</si>
  <si>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</si>
  <si>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</si>
  <si>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</si>
  <si>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</si>
  <si>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</si>
  <si>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</si>
  <si>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</si>
  <si>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</si>
  <si>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</si>
  <si>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</si>
  <si>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</si>
  <si>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</si>
  <si>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</si>
  <si>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</si>
  <si>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</si>
  <si>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</si>
  <si>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</si>
  <si>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</si>
  <si>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</si>
  <si>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</si>
  <si>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</si>
  <si>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</si>
  <si>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</si>
  <si>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</si>
  <si>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</si>
  <si>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</si>
  <si>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</si>
  <si>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</si>
  <si>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</si>
  <si>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</si>
  <si>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</si>
  <si>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</si>
  <si>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</si>
  <si>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</si>
  <si>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</si>
  <si>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</si>
  <si>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</si>
  <si>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</si>
  <si>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</si>
  <si>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</si>
  <si>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</si>
  <si>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</si>
  <si>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</si>
  <si>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</si>
  <si>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</si>
  <si>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</si>
  <si>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</si>
  <si>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</si>
  <si>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</si>
  <si>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</si>
  <si>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</si>
  <si>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</si>
  <si>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</si>
  <si>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</si>
  <si>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</si>
  <si>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</si>
  <si>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</si>
  <si>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</si>
  <si>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</si>
  <si>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</si>
  <si>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</si>
  <si>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</si>
  <si>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</si>
  <si>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</si>
  <si>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</si>
  <si>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</si>
  <si>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</si>
  <si>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</si>
  <si>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</si>
  <si>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</si>
  <si>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</si>
  <si>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</si>
  <si>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</si>
  <si>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</si>
  <si>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</si>
  <si>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</si>
  <si>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</si>
  <si>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</si>
  <si>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</si>
  <si>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</si>
  <si>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</si>
  <si>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</si>
  <si>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</si>
  <si>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</si>
  <si>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</si>
  <si>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</si>
  <si>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</si>
  <si>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</si>
  <si>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</si>
  <si>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</si>
  <si>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</si>
  <si>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</si>
  <si>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</si>
  <si>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</si>
  <si>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</si>
  <si>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</si>
  <si>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</si>
  <si>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</si>
  <si>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</si>
  <si>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</si>
  <si>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</si>
  <si>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</si>
  <si>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</si>
  <si>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</si>
  <si>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</si>
  <si>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</si>
  <si>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</si>
  <si>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</si>
  <si>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</si>
  <si>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</si>
  <si>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</si>
  <si>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</si>
  <si>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</si>
  <si>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</si>
  <si>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</si>
  <si>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</si>
  <si>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</si>
  <si>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</si>
  <si>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</si>
  <si>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</si>
  <si>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</si>
  <si>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</si>
  <si>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</si>
  <si>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</si>
  <si>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</si>
  <si>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</si>
  <si>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</si>
  <si>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</si>
  <si>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</si>
  <si>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</si>
  <si>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</si>
  <si>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</si>
  <si>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</si>
  <si>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</si>
  <si>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</si>
  <si>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</si>
  <si>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</si>
  <si>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</si>
  <si>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</si>
  <si>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</si>
  <si>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</si>
  <si>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</si>
  <si>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</si>
  <si>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</si>
  <si>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</si>
  <si>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</si>
  <si>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</si>
  <si>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</si>
  <si>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</si>
  <si>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</si>
  <si>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</si>
  <si>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</si>
  <si>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</si>
  <si>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</si>
  <si>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</si>
  <si>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</si>
  <si>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</si>
  <si>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</si>
  <si>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</si>
  <si>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</si>
  <si>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</si>
  <si>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</si>
  <si>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</si>
  <si>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</si>
  <si>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</si>
  <si>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</si>
  <si>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</si>
  <si>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</si>
  <si>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</si>
  <si>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</si>
  <si>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</si>
  <si>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</si>
  <si>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</si>
  <si>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</si>
  <si>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</si>
  <si>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</si>
  <si>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</si>
  <si>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</si>
  <si>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</si>
  <si>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</si>
  <si>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</si>
  <si>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</si>
  <si>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</si>
  <si>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</si>
  <si>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</si>
  <si>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</si>
  <si>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</si>
  <si>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</si>
  <si>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</si>
  <si>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</si>
  <si>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</si>
  <si>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</si>
  <si>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</si>
  <si>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</si>
  <si>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</si>
  <si>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</si>
  <si>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</si>
  <si>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</si>
  <si>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</si>
  <si>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</si>
  <si>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</si>
  <si>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</si>
  <si>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</si>
  <si>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</si>
  <si>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</si>
  <si>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</si>
  <si>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</si>
  <si>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</si>
  <si>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</si>
  <si>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</si>
  <si>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</si>
  <si>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</si>
  <si>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</si>
  <si>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</si>
  <si>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</si>
  <si>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</si>
  <si>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</si>
  <si>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</si>
  <si>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</si>
  <si>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</si>
  <si>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</si>
  <si>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</si>
  <si>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</si>
  <si>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</si>
  <si>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</si>
  <si>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</si>
  <si>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</si>
  <si>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</si>
  <si>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</si>
  <si>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</si>
  <si>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</si>
  <si>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</si>
  <si>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</si>
  <si>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</si>
  <si>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</si>
  <si>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</si>
  <si>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</si>
  <si>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</si>
  <si>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</si>
  <si>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</si>
  <si>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</si>
  <si>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</si>
  <si>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</si>
  <si>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</si>
  <si>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</si>
  <si>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</si>
  <si>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</si>
  <si>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</si>
  <si>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</si>
  <si>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</si>
  <si>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</si>
  <si>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</si>
  <si>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</si>
  <si>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</si>
  <si>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</si>
  <si>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</si>
  <si>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</si>
  <si>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</si>
  <si>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</si>
  <si>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</si>
  <si>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</si>
  <si>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</si>
  <si>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</si>
  <si>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</si>
  <si>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</si>
  <si>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</si>
  <si>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</si>
  <si>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</si>
  <si>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</si>
  <si>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</si>
  <si>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</si>
  <si>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</si>
  <si>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</si>
  <si>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</si>
  <si>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</si>
  <si>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</si>
  <si>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</si>
  <si>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</si>
  <si>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</si>
  <si>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</si>
  <si>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</si>
  <si>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</si>
  <si>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</si>
  <si>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</si>
  <si>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</si>
  <si>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</si>
  <si>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</si>
  <si>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</si>
  <si>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</si>
  <si>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</si>
  <si>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</si>
  <si>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</si>
  <si>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</si>
  <si>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</si>
  <si>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</si>
  <si>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</si>
  <si>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</si>
  <si>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</si>
  <si>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</si>
  <si>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</si>
  <si>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</si>
  <si>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</si>
  <si>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</si>
  <si>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</si>
  <si>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</si>
  <si>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</si>
  <si>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</si>
  <si>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</si>
  <si>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</si>
  <si>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</si>
  <si>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</si>
  <si>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</si>
  <si>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</si>
  <si>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</si>
  <si>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</si>
  <si>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</si>
  <si>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</si>
  <si>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</si>
  <si>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</si>
  <si>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</si>
  <si>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</si>
  <si>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</si>
  <si>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</si>
  <si>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</si>
  <si>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</si>
  <si>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</si>
  <si>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</si>
  <si>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</si>
  <si>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</si>
  <si>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</si>
  <si>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</si>
  <si>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</si>
  <si>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</si>
  <si>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</si>
  <si>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</si>
  <si>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</si>
  <si>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</si>
  <si>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</si>
  <si>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</si>
  <si>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</si>
  <si>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</si>
  <si>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</si>
  <si>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</si>
  <si>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</si>
  <si>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</si>
  <si>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</si>
  <si>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</si>
  <si>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</si>
  <si>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</si>
  <si>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</si>
  <si>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</si>
  <si>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</si>
  <si>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</si>
  <si>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</si>
  <si>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</si>
  <si>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</si>
  <si>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</si>
  <si>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</si>
  <si>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</si>
  <si>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</si>
  <si>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</si>
  <si>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</si>
  <si>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</si>
  <si>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</si>
  <si>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</si>
  <si>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</si>
  <si>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</si>
  <si>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</si>
  <si>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</si>
  <si>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</si>
  <si>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</si>
  <si>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</si>
  <si>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</si>
  <si>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</si>
  <si>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</si>
  <si>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</si>
  <si>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</si>
  <si>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</si>
  <si>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</si>
  <si>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</si>
  <si>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</si>
  <si>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</si>
  <si>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</si>
  <si>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</si>
  <si>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</si>
  <si>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</si>
  <si>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</si>
  <si>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</si>
  <si>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</si>
  <si>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</si>
  <si>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</si>
  <si>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</si>
  <si>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</si>
  <si>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</si>
  <si>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</si>
  <si>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</si>
  <si>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</si>
  <si>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</si>
  <si>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</si>
  <si>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</si>
  <si>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</si>
  <si>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</si>
  <si>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</si>
  <si>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</si>
  <si>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</si>
  <si>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</si>
  <si>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</si>
  <si>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</si>
  <si>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</si>
  <si>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</si>
  <si>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</si>
  <si>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</si>
  <si>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</si>
  <si>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</si>
  <si>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</si>
  <si>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</si>
  <si>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</si>
  <si>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</si>
  <si>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</si>
  <si>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</si>
  <si>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</si>
  <si>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</si>
  <si>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</si>
  <si>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</si>
  <si>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</si>
  <si>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</si>
  <si>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</si>
  <si>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</si>
  <si>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</si>
  <si>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</si>
  <si>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</si>
  <si>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</si>
  <si>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</si>
  <si>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</si>
  <si>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</si>
  <si>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</si>
  <si>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</si>
  <si>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</si>
  <si>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</si>
  <si>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</si>
  <si>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</si>
  <si>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</si>
  <si>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</si>
  <si>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</si>
  <si>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</si>
  <si>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</si>
  <si>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</si>
  <si>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</si>
  <si>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</si>
  <si>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</si>
  <si>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</si>
  <si>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</si>
  <si>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</si>
  <si>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</si>
  <si>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</si>
  <si>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</si>
  <si>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</si>
  <si>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</si>
  <si>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</si>
  <si>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</si>
  <si>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</si>
  <si>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</si>
  <si>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</si>
  <si>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</si>
  <si>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</si>
  <si>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</si>
  <si>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</si>
  <si>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</si>
  <si>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</si>
  <si>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</si>
  <si>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</si>
  <si>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</si>
  <si>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</si>
  <si>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</si>
  <si>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</si>
  <si>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</si>
  <si>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</si>
  <si>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</si>
  <si>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</si>
  <si>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</si>
  <si>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</si>
  <si>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</si>
  <si>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</si>
  <si>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</si>
  <si>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</si>
  <si>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</si>
  <si>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</si>
  <si>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</si>
  <si>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</si>
  <si>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</si>
  <si>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</si>
  <si>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</si>
  <si>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</si>
  <si>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</si>
  <si>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</si>
  <si>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</si>
  <si>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</si>
  <si>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</si>
  <si>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</si>
  <si>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</si>
  <si>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</si>
  <si>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</si>
  <si>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</si>
  <si>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</si>
  <si>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</si>
  <si>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</si>
  <si>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</si>
  <si>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</si>
  <si>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</si>
  <si>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</si>
  <si>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</si>
  <si>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</si>
  <si>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</si>
  <si>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</si>
  <si>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</si>
  <si>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</si>
  <si>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</si>
  <si>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</si>
  <si>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</si>
  <si>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</si>
  <si>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</si>
  <si>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</si>
  <si>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</si>
  <si>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</si>
  <si>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</si>
  <si>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</si>
  <si>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</si>
  <si>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</si>
  <si>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</si>
  <si>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</si>
  <si>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</si>
  <si>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</si>
  <si>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</si>
  <si>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</si>
  <si>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</si>
  <si>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</si>
  <si>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</si>
  <si>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</si>
  <si>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</si>
  <si>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</si>
  <si>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</si>
  <si>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</si>
  <si>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</si>
  <si>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</si>
  <si>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</si>
  <si>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</si>
  <si>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</si>
  <si>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</si>
  <si>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</si>
  <si>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</si>
  <si>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</si>
  <si>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</si>
  <si>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</si>
  <si>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</si>
  <si>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</si>
  <si>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</si>
  <si>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</si>
  <si>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</si>
  <si>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</si>
  <si>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</si>
  <si>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</si>
  <si>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</si>
  <si>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</si>
  <si>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</si>
  <si>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</si>
  <si>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</si>
  <si>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</si>
  <si>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</si>
  <si>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</si>
  <si>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</si>
  <si>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</si>
  <si>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</si>
  <si>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</si>
  <si>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</si>
  <si>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</si>
  <si>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</si>
  <si>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</si>
  <si>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</si>
  <si>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</si>
  <si>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</si>
  <si>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</si>
  <si>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</si>
  <si>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</si>
  <si>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</si>
  <si>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</si>
  <si>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</si>
  <si>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</si>
  <si>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</si>
  <si>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</si>
  <si>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</si>
  <si>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</si>
  <si>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</si>
  <si>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</si>
  <si>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</si>
  <si>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</si>
  <si>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</si>
  <si>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</si>
  <si>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</si>
  <si>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</si>
  <si>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</si>
  <si>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</si>
  <si>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</si>
  <si>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</si>
  <si>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</si>
  <si>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</si>
  <si>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</si>
  <si>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</si>
  <si>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</si>
  <si>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</si>
  <si>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</si>
  <si>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</si>
  <si>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</si>
  <si>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</si>
  <si>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</si>
  <si>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</si>
  <si>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</si>
  <si>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</si>
  <si>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</si>
  <si>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</si>
  <si>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</si>
  <si>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</si>
  <si>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</si>
  <si>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</si>
  <si>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</si>
  <si>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</si>
  <si>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</si>
  <si>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</si>
  <si>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</si>
  <si>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</si>
  <si>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</si>
  <si>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</si>
  <si>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</si>
  <si>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</si>
  <si>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</si>
  <si>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</si>
  <si>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</si>
  <si>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</si>
  <si>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</si>
  <si>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</si>
  <si>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</si>
  <si>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</si>
  <si>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</si>
  <si>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</si>
  <si>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</si>
  <si>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</si>
  <si>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</si>
  <si>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</si>
  <si>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</si>
  <si>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</si>
  <si>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</si>
  <si>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</si>
  <si>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</si>
  <si>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</si>
  <si>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</si>
  <si>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</si>
  <si>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</si>
  <si>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</si>
  <si>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</si>
  <si>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</si>
  <si>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</si>
  <si>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</si>
  <si>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</si>
  <si>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</si>
  <si>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</si>
  <si>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</si>
  <si>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</si>
  <si>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</si>
  <si>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</si>
  <si>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</si>
  <si>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</si>
  <si>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</si>
  <si>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</si>
  <si>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</si>
  <si>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</si>
  <si>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</si>
  <si>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</si>
  <si>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</si>
  <si>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</si>
  <si>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</si>
  <si>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</si>
  <si>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</si>
  <si>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</si>
  <si>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</si>
  <si>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</si>
  <si>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</si>
  <si>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</si>
  <si>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</si>
  <si>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</si>
  <si>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</si>
  <si>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</si>
  <si>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</si>
  <si>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</si>
  <si>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</si>
  <si>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</si>
  <si>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</si>
  <si>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</si>
  <si>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</si>
  <si>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</si>
  <si>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</si>
  <si>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</si>
  <si>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</si>
  <si>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</si>
  <si>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</si>
  <si>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</si>
  <si>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</si>
  <si>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</si>
  <si>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</si>
  <si>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</si>
  <si>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</si>
  <si>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</si>
  <si>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</si>
  <si>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</si>
  <si>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</si>
  <si>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</si>
  <si>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</si>
  <si>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</si>
  <si>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</si>
  <si>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</si>
  <si>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</si>
  <si>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</si>
  <si>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</si>
  <si>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</si>
  <si>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</si>
  <si>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</si>
  <si>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</si>
  <si>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</si>
  <si>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</si>
  <si>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</si>
  <si>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</si>
  <si>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</si>
  <si>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</si>
  <si>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</si>
  <si>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</si>
  <si>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</si>
  <si>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</si>
  <si>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</si>
  <si>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</si>
  <si>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</si>
  <si>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</si>
  <si>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</si>
  <si>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</si>
  <si>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</si>
  <si>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</si>
  <si>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</si>
  <si>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</si>
  <si>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</si>
  <si>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</si>
  <si>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</si>
  <si>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</si>
  <si>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</si>
  <si>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</si>
  <si>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</si>
  <si>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</si>
  <si>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</si>
  <si>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</si>
  <si>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</si>
  <si>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</si>
  <si>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</si>
  <si>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</si>
  <si>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</si>
  <si>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</si>
  <si>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</si>
  <si>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</si>
  <si>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</si>
  <si>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</si>
  <si>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</si>
  <si>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</si>
  <si>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</si>
  <si>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</si>
  <si>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</si>
  <si>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</si>
  <si>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</si>
  <si>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</si>
  <si>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</si>
  <si>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</si>
  <si>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</si>
  <si>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</si>
  <si>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</si>
  <si>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</si>
  <si>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</si>
  <si>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</si>
  <si>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</si>
  <si>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</si>
  <si>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</si>
  <si>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</si>
  <si>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</si>
  <si>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</si>
  <si>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</si>
  <si>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</si>
  <si>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</si>
  <si>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</si>
  <si>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</si>
  <si>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</si>
  <si>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</si>
  <si>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</si>
  <si>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</si>
  <si>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</si>
  <si>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</si>
  <si>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</si>
  <si>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</si>
  <si>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</si>
  <si>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</si>
  <si>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</si>
  <si>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</si>
  <si>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</si>
  <si>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</si>
  <si>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</si>
  <si>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</si>
  <si>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</si>
  <si>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</si>
  <si>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</si>
  <si>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</si>
  <si>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</si>
  <si>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</si>
  <si>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</si>
  <si>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</si>
  <si>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</si>
  <si>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</si>
  <si>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</si>
  <si>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</si>
  <si>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</si>
  <si>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</si>
  <si>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</si>
  <si>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</si>
  <si>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</si>
  <si>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</si>
  <si>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</si>
  <si>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</si>
  <si>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</si>
  <si>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</si>
  <si>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</si>
  <si>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</si>
  <si>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</si>
  <si>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</si>
  <si>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</si>
  <si>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</si>
  <si>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</si>
  <si>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</si>
  <si>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</si>
  <si>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</si>
  <si>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</si>
  <si>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</si>
  <si>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</si>
  <si>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</si>
  <si>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</si>
  <si>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</si>
  <si>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</si>
  <si>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</si>
  <si>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</si>
  <si>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</si>
  <si>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</si>
  <si>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</si>
  <si>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</si>
  <si>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</si>
  <si>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</si>
  <si>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</si>
  <si>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</si>
  <si>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</si>
  <si>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</si>
  <si>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</si>
  <si>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</si>
  <si>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</si>
  <si>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</si>
  <si>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</si>
  <si>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</si>
  <si>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</si>
  <si>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</si>
  <si>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</si>
  <si>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</si>
  <si>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</si>
  <si>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</si>
  <si>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</si>
  <si>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</si>
  <si>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</si>
  <si>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</si>
  <si>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</si>
  <si>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</si>
  <si>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</si>
  <si>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</si>
  <si>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</si>
  <si>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</si>
  <si>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</si>
  <si>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</si>
  <si>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</si>
  <si>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</si>
  <si>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</si>
  <si>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</si>
  <si>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</si>
  <si>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</si>
  <si>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</si>
  <si>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</si>
  <si>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</si>
  <si>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</si>
  <si>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</si>
  <si>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</si>
  <si>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</si>
  <si>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</si>
  <si>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</si>
  <si>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</si>
  <si>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</si>
  <si>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</si>
  <si>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</si>
  <si>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</si>
  <si>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</si>
  <si>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</si>
  <si>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</si>
  <si>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</si>
  <si>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</si>
  <si>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</si>
  <si>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</si>
  <si>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</si>
  <si>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</si>
  <si>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</si>
  <si>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</si>
  <si>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</si>
  <si>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</si>
  <si>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</si>
  <si>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</si>
  <si>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</si>
  <si>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</si>
  <si>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</si>
  <si>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</si>
  <si>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</si>
  <si>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</si>
  <si>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</si>
  <si>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</si>
  <si>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</si>
  <si>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</si>
  <si>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</si>
  <si>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</si>
  <si>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</si>
  <si>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</si>
  <si>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</si>
  <si>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</si>
  <si>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</si>
  <si>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</si>
  <si>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</si>
  <si>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</si>
  <si>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</si>
  <si>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</si>
  <si>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</si>
  <si>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</si>
  <si>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</si>
  <si>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</si>
  <si>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</si>
  <si>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</si>
  <si>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</si>
  <si>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</si>
  <si>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</si>
  <si>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</si>
  <si>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</si>
  <si>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</si>
  <si>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</si>
  <si>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</si>
  <si>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</si>
  <si>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</si>
  <si>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</si>
  <si>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</si>
  <si>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</si>
  <si>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</si>
  <si>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</si>
  <si>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</si>
  <si>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</si>
  <si>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</si>
  <si>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</si>
  <si>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</si>
  <si>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</si>
  <si>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</si>
  <si>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</si>
  <si>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</si>
  <si>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</si>
  <si>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</si>
  <si>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</si>
  <si>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</si>
  <si>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</si>
  <si>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</si>
  <si>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</si>
  <si>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</si>
  <si>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</si>
  <si>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</si>
  <si>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</si>
  <si>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</si>
  <si>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</si>
  <si>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</si>
  <si>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</si>
  <si>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</si>
  <si>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</si>
  <si>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</si>
  <si>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</si>
  <si>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</si>
  <si>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</si>
  <si>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</si>
  <si>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</si>
  <si>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</si>
  <si>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</si>
  <si>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</si>
  <si>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</si>
  <si>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</si>
  <si>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</si>
  <si>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</si>
  <si>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</si>
  <si>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</si>
  <si>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</si>
  <si>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</si>
  <si>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</si>
  <si>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</si>
  <si>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</si>
  <si>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</si>
  <si>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</si>
  <si>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</si>
  <si>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</si>
  <si>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</si>
  <si>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</si>
  <si>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</si>
  <si>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</si>
  <si>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</si>
  <si>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</si>
  <si>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</si>
  <si>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</si>
  <si>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</si>
  <si>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</si>
  <si>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</si>
  <si>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</si>
  <si>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</si>
  <si>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</si>
  <si>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</si>
  <si>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</si>
  <si>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</si>
  <si>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</si>
  <si>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</si>
  <si>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</si>
  <si>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</si>
  <si>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</si>
  <si>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</si>
  <si>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</si>
  <si>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</si>
  <si>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</si>
  <si>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</si>
  <si>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</si>
  <si>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</si>
  <si>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</si>
  <si>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</si>
  <si>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</si>
  <si>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</si>
  <si>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</si>
  <si>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</si>
  <si>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</si>
  <si>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</si>
  <si>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</si>
  <si>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</si>
  <si>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</si>
  <si>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</si>
  <si>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</si>
  <si>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</si>
  <si>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</si>
  <si>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</si>
  <si>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</si>
  <si>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</si>
  <si>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</si>
  <si>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</si>
  <si>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</si>
  <si>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</si>
  <si>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</si>
  <si>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</si>
  <si>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</si>
  <si>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</si>
  <si>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</si>
  <si>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</si>
  <si>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</si>
  <si>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</si>
  <si>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</si>
  <si>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</si>
  <si>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</si>
  <si>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</si>
  <si>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</si>
  <si>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</si>
  <si>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</si>
  <si>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</si>
  <si>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</si>
  <si>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</si>
  <si>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</si>
  <si>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</si>
  <si>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</si>
  <si>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</si>
  <si>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</si>
  <si>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</si>
  <si>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</si>
  <si>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</si>
  <si>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</si>
  <si>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</si>
  <si>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</si>
  <si>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</si>
  <si>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</si>
  <si>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</si>
  <si>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</si>
  <si>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</si>
  <si>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</si>
  <si>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</si>
  <si>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</si>
  <si>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</si>
  <si>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</si>
  <si>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</si>
  <si>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</si>
  <si>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</si>
  <si>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</si>
  <si>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</si>
  <si>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</si>
  <si>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</si>
  <si>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</si>
  <si>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</si>
  <si>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</si>
  <si>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</si>
  <si>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</si>
  <si>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</si>
  <si>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</si>
  <si>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</si>
  <si>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</si>
  <si>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</si>
  <si>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</si>
  <si>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</si>
  <si>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</si>
  <si>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</si>
  <si>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</si>
  <si>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</si>
  <si>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</si>
  <si>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</si>
  <si>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</si>
  <si>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</si>
  <si>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</si>
  <si>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</si>
  <si>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</si>
  <si>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</si>
  <si>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</si>
  <si>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</si>
  <si>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</si>
  <si>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</si>
  <si>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</si>
  <si>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</si>
  <si>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</si>
  <si>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</si>
  <si>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</si>
  <si>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</si>
  <si>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</si>
  <si>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</si>
  <si>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</si>
  <si>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</si>
  <si>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</si>
  <si>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</si>
  <si>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</si>
  <si>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</si>
  <si>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</si>
  <si>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</si>
  <si>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</si>
  <si>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</si>
  <si>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</si>
  <si>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</si>
  <si>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</si>
  <si>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</si>
  <si>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</si>
  <si>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</si>
  <si>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</si>
  <si>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</si>
  <si>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</si>
  <si>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</si>
  <si>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</si>
  <si>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</si>
  <si>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</si>
  <si>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</si>
  <si>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</si>
  <si>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</si>
  <si>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</si>
  <si>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</si>
  <si>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</si>
  <si>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</si>
  <si>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</si>
  <si>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</si>
  <si>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</si>
  <si>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</si>
  <si>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</si>
  <si>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</si>
  <si>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</si>
  <si>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</si>
  <si>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</si>
  <si>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</si>
  <si>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</si>
  <si>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</si>
  <si>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</si>
  <si>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</si>
  <si>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</si>
  <si>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</si>
  <si>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</si>
  <si>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</si>
  <si>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</si>
  <si>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</si>
  <si>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</si>
  <si>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</si>
  <si>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</si>
  <si>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</si>
  <si>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</si>
  <si>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</si>
  <si>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</si>
  <si>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</si>
  <si>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</si>
  <si>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</si>
  <si>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</si>
  <si>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</si>
  <si>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</si>
  <si>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</si>
  <si>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</si>
  <si>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</si>
  <si>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</si>
  <si>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</si>
  <si>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</si>
  <si>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</si>
  <si>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</si>
  <si>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</si>
  <si>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</si>
  <si>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</si>
  <si>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</si>
  <si>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</si>
  <si>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</si>
  <si>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</si>
  <si>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</si>
  <si>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</si>
  <si>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</si>
  <si>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</si>
  <si>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</si>
  <si>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</si>
  <si>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</si>
  <si>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</si>
  <si>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</si>
  <si>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</si>
  <si>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</si>
  <si>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</si>
  <si>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</si>
  <si>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</si>
  <si>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</si>
  <si>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</si>
  <si>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</si>
  <si>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</si>
  <si>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</si>
  <si>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</si>
  <si>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</si>
  <si>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</si>
  <si>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</si>
  <si>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</si>
  <si>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</si>
  <si>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</si>
  <si>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</si>
  <si>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</si>
  <si>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</si>
  <si>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</si>
  <si>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</si>
  <si>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</si>
  <si>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</si>
  <si>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</si>
  <si>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</si>
  <si>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</si>
  <si>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</si>
  <si>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</si>
  <si>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</si>
  <si>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</si>
  <si>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</si>
  <si>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</si>
  <si>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</si>
  <si>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</si>
  <si>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</si>
  <si>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</si>
  <si>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</si>
  <si>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</si>
  <si>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</si>
  <si>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</si>
  <si>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</si>
  <si>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</si>
  <si>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</si>
  <si>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</si>
  <si>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</si>
  <si>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</si>
  <si>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</si>
  <si>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</si>
  <si>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</si>
  <si>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</si>
  <si>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</si>
  <si>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</si>
  <si>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</si>
  <si>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</si>
  <si>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</si>
  <si>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</si>
  <si>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</si>
  <si>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</si>
  <si>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</si>
  <si>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</si>
  <si>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</si>
  <si>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</si>
  <si>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</si>
  <si>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</si>
  <si>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</si>
  <si>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</si>
  <si>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</si>
  <si>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</si>
  <si>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</si>
  <si>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</si>
  <si>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</si>
  <si>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</si>
  <si>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</si>
  <si>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</si>
  <si>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</si>
  <si>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</si>
  <si>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</si>
  <si>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</si>
  <si>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</si>
  <si>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</si>
  <si>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</si>
  <si>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</si>
  <si>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</si>
  <si>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</si>
  <si>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</si>
  <si>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</si>
  <si>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</si>
  <si>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</si>
  <si>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</si>
  <si>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</si>
  <si>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</si>
  <si>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</si>
  <si>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</si>
  <si>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</si>
  <si>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</si>
  <si>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</si>
  <si>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</si>
  <si>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</si>
  <si>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</si>
  <si>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</si>
  <si>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</si>
  <si>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</si>
  <si>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</si>
  <si>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</si>
  <si>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</si>
  <si>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</si>
  <si>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</si>
  <si>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</si>
  <si>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</si>
  <si>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</si>
  <si>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</si>
  <si>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</si>
  <si>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</si>
  <si>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</si>
  <si>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</si>
  <si>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</si>
  <si>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</si>
  <si>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</si>
  <si>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</si>
  <si>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</si>
  <si>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</si>
  <si>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</si>
  <si>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</si>
  <si>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</si>
  <si>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</si>
  <si>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</si>
  <si>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</si>
  <si>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</si>
  <si>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</si>
  <si>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</si>
  <si>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</si>
  <si>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</si>
  <si>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</si>
  <si>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</si>
  <si>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</si>
  <si>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</si>
  <si>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</si>
  <si>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</si>
  <si>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</si>
  <si>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</si>
  <si>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</si>
  <si>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</si>
  <si>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</si>
  <si>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</si>
  <si>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</si>
  <si>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</si>
  <si>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</si>
  <si>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</si>
  <si>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</si>
  <si>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</si>
  <si>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</si>
  <si>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</si>
  <si>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</si>
  <si>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</si>
  <si>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</si>
  <si>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</si>
  <si>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</si>
  <si>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</si>
  <si>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</si>
  <si>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</si>
  <si>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</si>
  <si>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</si>
  <si>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</si>
  <si>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</si>
  <si>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</si>
  <si>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</si>
  <si>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</si>
  <si>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</si>
  <si>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</si>
  <si>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</si>
  <si>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</si>
  <si>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</si>
  <si>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</si>
  <si>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</si>
  <si>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</si>
  <si>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</si>
  <si>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</si>
  <si>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</si>
  <si>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</si>
  <si>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</si>
  <si>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</si>
  <si>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</si>
  <si>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</si>
  <si>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</si>
  <si>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</si>
  <si>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</si>
  <si>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</si>
  <si>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</si>
  <si>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</si>
  <si>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</si>
  <si>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</si>
  <si>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</si>
  <si>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</si>
  <si>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</si>
  <si>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</si>
  <si>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</si>
  <si>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</si>
  <si>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</si>
  <si>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</si>
  <si>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</si>
  <si>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</si>
  <si>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</si>
  <si>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</si>
  <si>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</si>
  <si>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</si>
  <si>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</si>
  <si>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</si>
  <si>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</si>
  <si>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</si>
  <si>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</si>
  <si>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</si>
  <si>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</si>
  <si>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</si>
  <si>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</si>
  <si>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</si>
  <si>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</si>
  <si>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</si>
  <si>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</si>
  <si>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</si>
  <si>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</si>
  <si>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</si>
  <si>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</si>
  <si>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</si>
  <si>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</si>
  <si>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</si>
  <si>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</si>
  <si>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</si>
  <si>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</si>
  <si>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</si>
  <si>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</si>
  <si>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</si>
  <si>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</si>
  <si>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</si>
  <si>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</si>
  <si>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</si>
  <si>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</si>
  <si>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</si>
  <si>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</si>
  <si>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</si>
  <si>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</si>
  <si>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</si>
  <si>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</si>
  <si>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</si>
  <si>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</si>
  <si>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</si>
  <si>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</si>
  <si>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</si>
  <si>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</si>
  <si>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</si>
  <si>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</si>
  <si>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</si>
  <si>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</si>
  <si>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</si>
  <si>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</si>
  <si>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</si>
  <si>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</si>
  <si>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</si>
  <si>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</si>
  <si>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</si>
  <si>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</si>
  <si>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</si>
  <si>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</si>
  <si>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</si>
  <si>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</si>
  <si>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</si>
  <si>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</si>
  <si>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</si>
  <si>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</si>
  <si>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</si>
  <si>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</si>
  <si>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</si>
  <si>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</si>
  <si>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</si>
  <si>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</si>
  <si>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</si>
  <si>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</si>
  <si>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</si>
  <si>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</si>
  <si>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</si>
  <si>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</si>
  <si>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</si>
  <si>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</si>
  <si>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</si>
  <si>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</si>
  <si>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</si>
  <si>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</si>
  <si>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</si>
  <si>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</si>
  <si>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</si>
  <si>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</si>
  <si>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</si>
  <si>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</si>
  <si>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</si>
  <si>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</si>
  <si>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</si>
  <si>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</si>
  <si>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</si>
  <si>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</si>
  <si>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</si>
  <si>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</si>
  <si>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</si>
  <si>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</si>
  <si>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</si>
  <si>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</si>
  <si>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</si>
  <si>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</si>
  <si>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</si>
  <si>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</si>
  <si>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</si>
  <si>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</si>
  <si>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</si>
  <si>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</si>
  <si>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</si>
  <si>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</si>
  <si>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</si>
  <si>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</si>
  <si>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</si>
  <si>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</si>
  <si>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</si>
  <si>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</si>
  <si>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</si>
  <si>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</si>
  <si>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</si>
  <si>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</si>
  <si>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</si>
  <si>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</si>
  <si>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</si>
  <si>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</si>
  <si>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</si>
  <si>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</si>
  <si>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</si>
  <si>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</si>
  <si>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</si>
  <si>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</si>
  <si>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</si>
  <si>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</si>
  <si>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</si>
  <si>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</si>
  <si>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</si>
  <si>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</si>
  <si>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</si>
  <si>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</si>
  <si>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</si>
  <si>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</si>
  <si>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</si>
  <si>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</si>
  <si>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</si>
  <si>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</si>
  <si>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</si>
  <si>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</si>
  <si>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</si>
  <si>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</si>
  <si>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</si>
  <si>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</si>
  <si>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</si>
  <si>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</si>
  <si>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</si>
  <si>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</si>
  <si>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</si>
  <si>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</si>
  <si>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</si>
  <si>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</si>
  <si>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</si>
  <si>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</si>
  <si>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</si>
  <si>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</si>
  <si>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</si>
  <si>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</si>
  <si>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</si>
  <si>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</si>
  <si>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</si>
  <si>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</si>
  <si>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</si>
  <si>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</si>
  <si>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</si>
  <si>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</si>
  <si>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</si>
  <si>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</si>
  <si>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</si>
  <si>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</si>
  <si>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</si>
  <si>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</si>
  <si>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</si>
  <si>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</si>
  <si>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</si>
  <si>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</si>
  <si>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</si>
  <si>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</si>
  <si>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</si>
  <si>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</si>
  <si>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</si>
  <si>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</si>
  <si>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</si>
  <si>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</si>
  <si>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</si>
  <si>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</si>
  <si>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</si>
  <si>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</si>
  <si>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</si>
  <si>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</si>
  <si>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</si>
  <si>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</si>
  <si>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</si>
  <si>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</si>
  <si>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</si>
  <si>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</si>
  <si>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</si>
  <si>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</si>
  <si>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</si>
  <si>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</si>
  <si>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</si>
  <si>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</si>
  <si>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</si>
  <si>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</si>
  <si>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</si>
  <si>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</si>
  <si>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</si>
  <si>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</si>
  <si>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</si>
  <si>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</si>
  <si>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</si>
  <si>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</si>
  <si>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</si>
  <si>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</si>
  <si>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</si>
  <si>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</si>
  <si>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</si>
  <si>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</si>
  <si>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</si>
  <si>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</si>
  <si>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</si>
  <si>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</si>
  <si>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</si>
  <si>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</si>
  <si>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</si>
  <si>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</si>
  <si>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</si>
  <si>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</si>
  <si>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</si>
  <si>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</si>
  <si>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</si>
  <si>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</si>
  <si>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</si>
  <si>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</si>
  <si>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</si>
  <si>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</si>
  <si>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</si>
  <si>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</si>
  <si>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</si>
  <si>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</si>
  <si>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</si>
  <si>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</si>
  <si>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</si>
  <si>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</si>
  <si>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</si>
  <si>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</si>
  <si>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</si>
  <si>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</si>
  <si>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</si>
  <si>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</si>
  <si>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</si>
  <si>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</si>
  <si>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</si>
  <si>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</si>
  <si>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</si>
  <si>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</si>
  <si>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</si>
  <si>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</si>
  <si>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</si>
  <si>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</si>
  <si>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</si>
  <si>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</si>
  <si>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</si>
  <si>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</si>
  <si>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</si>
  <si>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</si>
  <si>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</si>
  <si>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</si>
  <si>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</si>
  <si>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</si>
  <si>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</si>
  <si>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</si>
  <si>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</si>
  <si>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</si>
  <si>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</si>
  <si>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</si>
  <si>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</si>
  <si>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</si>
  <si>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</si>
  <si>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</si>
  <si>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</si>
  <si>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</si>
  <si>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</si>
  <si>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</si>
  <si>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</si>
  <si>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</si>
  <si>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</si>
  <si>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</si>
  <si>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</si>
  <si>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</si>
  <si>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</si>
  <si>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</si>
  <si>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</si>
  <si>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</si>
  <si>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</si>
  <si>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</si>
  <si>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</si>
  <si>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</si>
  <si>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</si>
  <si>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</si>
  <si>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</si>
  <si>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</si>
  <si>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</si>
  <si>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</si>
  <si>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</si>
  <si>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</si>
  <si>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</si>
  <si>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</si>
  <si>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</si>
  <si>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</si>
  <si>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</si>
  <si>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</si>
  <si>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</si>
  <si>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</si>
  <si>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</si>
  <si>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</si>
  <si>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</si>
  <si>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</si>
  <si>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</si>
  <si>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</si>
  <si>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</si>
  <si>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</si>
  <si>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</si>
  <si>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</si>
  <si>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</si>
  <si>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</si>
  <si>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</si>
  <si>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</si>
  <si>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</si>
  <si>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</si>
  <si>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</si>
  <si>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</si>
  <si>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</si>
  <si>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</si>
  <si>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</si>
  <si>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</si>
  <si>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</si>
  <si>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</si>
  <si>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</si>
  <si>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</si>
  <si>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</si>
  <si>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</si>
  <si>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</si>
  <si>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</si>
  <si>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</si>
  <si>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</si>
  <si>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</si>
  <si>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</si>
  <si>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</si>
  <si>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</si>
  <si>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</si>
  <si>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</si>
  <si>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</si>
  <si>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</si>
  <si>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</si>
  <si>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</si>
  <si>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</si>
  <si>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</si>
  <si>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</si>
  <si>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</si>
  <si>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</si>
  <si>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</si>
  <si>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</si>
  <si>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</si>
  <si>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</si>
  <si>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</si>
  <si>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</si>
  <si>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</si>
  <si>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</si>
  <si>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</si>
  <si>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</si>
  <si>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</si>
  <si>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</si>
  <si>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</si>
  <si>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</si>
  <si>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</si>
  <si>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</si>
  <si>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</si>
  <si>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</si>
  <si>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</si>
  <si>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</si>
  <si>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</si>
  <si>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</si>
  <si>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</si>
  <si>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</si>
  <si>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</si>
  <si>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</si>
  <si>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</si>
  <si>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</si>
  <si>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</si>
  <si>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</si>
  <si>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</si>
  <si>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</si>
  <si>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</si>
  <si>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</si>
  <si>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</si>
  <si>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</si>
  <si>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</si>
  <si>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</si>
  <si>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</si>
  <si>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</si>
  <si>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</si>
  <si>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</si>
  <si>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</si>
  <si>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</si>
  <si>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</si>
  <si>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</si>
  <si>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</si>
  <si>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</si>
  <si>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</si>
  <si>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</si>
  <si>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</si>
  <si>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</si>
  <si>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</si>
  <si>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</si>
  <si>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</si>
  <si>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</si>
  <si>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</si>
  <si>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</si>
  <si>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</si>
  <si>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</si>
  <si>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</si>
  <si>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</si>
  <si>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</si>
  <si>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</si>
  <si>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</si>
  <si>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</si>
  <si>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</si>
  <si>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</si>
  <si>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</si>
  <si>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</si>
  <si>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</si>
  <si>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</si>
  <si>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</si>
  <si>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</si>
  <si>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</si>
  <si>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</si>
  <si>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</si>
  <si>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</si>
  <si>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</si>
  <si>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</si>
  <si>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</si>
  <si>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</si>
  <si>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</si>
  <si>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</si>
  <si>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</si>
  <si>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</si>
  <si>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</si>
  <si>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</si>
  <si>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</si>
  <si>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</si>
  <si>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</si>
  <si>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</si>
  <si>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</si>
  <si>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</si>
  <si>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</si>
  <si>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</si>
  <si>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</si>
  <si>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</si>
  <si>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</si>
  <si>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</si>
  <si>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</si>
  <si>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</si>
  <si>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</si>
  <si>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</si>
  <si>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</si>
  <si>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</si>
  <si>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</si>
  <si>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</si>
  <si>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</si>
  <si>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</si>
  <si>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</si>
  <si>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</si>
  <si>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</si>
  <si>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</si>
  <si>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</si>
  <si>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</si>
  <si>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</si>
  <si>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</si>
  <si>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</si>
  <si>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</si>
  <si>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</si>
  <si>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</si>
  <si>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</si>
  <si>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</si>
  <si>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</si>
  <si>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</si>
  <si>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</si>
  <si>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</si>
  <si>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</si>
  <si>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</si>
  <si>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</si>
  <si>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</si>
  <si>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</si>
  <si>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</si>
  <si>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</si>
  <si>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</si>
  <si>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</si>
  <si>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</si>
  <si>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</si>
  <si>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</si>
  <si>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</si>
  <si>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</si>
  <si>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</si>
  <si>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</si>
  <si>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</si>
  <si>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</si>
  <si>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</si>
  <si>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</si>
  <si>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</si>
  <si>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</si>
  <si>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</si>
  <si>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</si>
  <si>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</si>
  <si>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</si>
  <si>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</si>
  <si>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</si>
  <si>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</si>
  <si>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</si>
  <si>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</si>
  <si>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</si>
  <si>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</si>
  <si>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</si>
  <si>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</si>
  <si>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</si>
  <si>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</si>
  <si>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</si>
  <si>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</si>
  <si>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</si>
  <si>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</si>
  <si>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</si>
  <si>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</si>
  <si>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</si>
  <si>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</si>
  <si>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</si>
  <si>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</si>
  <si>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</si>
  <si>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</si>
  <si>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</si>
  <si>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</si>
  <si>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</si>
  <si>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</si>
  <si>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</si>
  <si>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</si>
  <si>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</si>
  <si>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</si>
  <si>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</si>
  <si>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</si>
  <si>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</si>
  <si>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</si>
  <si>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</si>
  <si>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</si>
  <si>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</si>
  <si>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</si>
  <si>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</si>
  <si>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</si>
  <si>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</si>
  <si>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</si>
  <si>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</si>
  <si>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</si>
  <si>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</si>
  <si>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</si>
  <si>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</si>
  <si>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</si>
  <si>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</si>
  <si>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</si>
  <si>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</si>
  <si>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</si>
  <si>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</si>
  <si>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</si>
  <si>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</si>
  <si>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</si>
  <si>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</si>
  <si>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</si>
  <si>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</si>
  <si>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</si>
  <si>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</si>
  <si>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</si>
  <si>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</si>
  <si>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</si>
  <si>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</si>
  <si>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</si>
  <si>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</si>
  <si>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</si>
  <si>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</si>
  <si>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</si>
  <si>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</si>
  <si>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</si>
  <si>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</si>
  <si>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</si>
  <si>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</si>
  <si>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</si>
  <si>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</si>
  <si>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</si>
  <si>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</si>
  <si>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</si>
  <si>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</si>
  <si>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</si>
  <si>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</si>
  <si>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</si>
  <si>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</si>
  <si>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</si>
  <si>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</si>
  <si>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</si>
  <si>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</si>
  <si>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</si>
  <si>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</si>
  <si>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</si>
  <si>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</si>
  <si>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</si>
  <si>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</si>
  <si>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</si>
  <si>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</si>
  <si>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</si>
  <si>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</si>
  <si>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</si>
  <si>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</si>
  <si>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</si>
  <si>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</si>
  <si>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</si>
  <si>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</si>
  <si>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</si>
  <si>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</si>
  <si>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</si>
  <si>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</si>
  <si>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</si>
  <si>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</si>
  <si>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</si>
  <si>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</si>
  <si>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</si>
  <si>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</si>
  <si>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</si>
  <si>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</si>
  <si>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</si>
  <si>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</si>
  <si>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</si>
  <si>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</si>
  <si>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</si>
  <si>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</si>
  <si>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</si>
  <si>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</si>
  <si>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</si>
  <si>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</si>
  <si>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</si>
  <si>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</si>
  <si>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</si>
  <si>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</si>
  <si>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</si>
  <si>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</si>
  <si>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</si>
  <si>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</si>
  <si>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</si>
  <si>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</si>
  <si>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</si>
  <si>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</si>
  <si>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</si>
  <si>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</si>
  <si>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</si>
  <si>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</si>
  <si>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</si>
  <si>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</si>
  <si>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</si>
  <si>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</si>
  <si>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</si>
  <si>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</si>
  <si>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</si>
  <si>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</si>
  <si>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</si>
  <si>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</si>
  <si>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</si>
  <si>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</si>
  <si>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</si>
  <si>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</si>
  <si>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</si>
  <si>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</si>
  <si>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</si>
  <si>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</si>
  <si>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</si>
  <si>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</si>
  <si>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</si>
  <si>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</si>
  <si>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</si>
  <si>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</si>
  <si>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</si>
  <si>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</si>
  <si>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</si>
  <si>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</si>
  <si>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</si>
  <si>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</si>
  <si>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</si>
  <si>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</si>
  <si>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</si>
  <si>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</si>
  <si>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</si>
  <si>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</si>
  <si>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</si>
  <si>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</si>
  <si>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</si>
  <si>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</si>
  <si>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</si>
  <si>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</si>
  <si>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</si>
  <si>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</si>
  <si>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</si>
  <si>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</si>
  <si>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</si>
  <si>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</si>
  <si>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</si>
  <si>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</si>
  <si>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</si>
  <si>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</si>
  <si>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</si>
  <si>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</si>
  <si>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</si>
  <si>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</si>
  <si>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</si>
  <si>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</si>
  <si>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</si>
  <si>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</si>
  <si>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</si>
  <si>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</si>
  <si>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</si>
  <si>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</si>
  <si>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</si>
  <si>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</si>
  <si>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</si>
  <si>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</si>
  <si>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</si>
  <si>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</si>
  <si>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</si>
  <si>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</si>
  <si>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</si>
  <si>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</si>
  <si>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</si>
  <si>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</si>
  <si>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</si>
  <si>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</si>
  <si>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</si>
  <si>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</si>
  <si>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</si>
  <si>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</si>
  <si>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</si>
  <si>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</si>
  <si>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</si>
  <si>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</si>
  <si>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</si>
  <si>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</si>
  <si>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</si>
  <si>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</si>
  <si>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</si>
  <si>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</si>
  <si>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</si>
  <si>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</si>
  <si>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</si>
  <si>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</si>
  <si>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</si>
  <si>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</si>
  <si>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</si>
  <si>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</si>
  <si>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</si>
  <si>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</si>
  <si>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</si>
  <si>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</si>
  <si>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</si>
  <si>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</si>
  <si>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</si>
  <si>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</si>
  <si>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</si>
  <si>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</si>
  <si>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</si>
  <si>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</si>
  <si>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</si>
  <si>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</si>
  <si>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</si>
  <si>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</si>
  <si>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</si>
  <si>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</si>
  <si>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</si>
  <si>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</si>
  <si>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</si>
  <si>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</si>
  <si>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</si>
  <si>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</si>
  <si>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</si>
  <si>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</si>
  <si>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</si>
  <si>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</si>
  <si>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</si>
  <si>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</si>
  <si>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</si>
  <si>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</si>
  <si>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</si>
  <si>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</si>
  <si>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</si>
  <si>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</si>
  <si>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</si>
  <si>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</si>
  <si>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</si>
  <si>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</si>
  <si>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</si>
  <si>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</si>
  <si>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</si>
  <si>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</si>
  <si>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</si>
  <si>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</si>
  <si>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</si>
  <si>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</si>
  <si>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</si>
  <si>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</si>
  <si>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</si>
  <si>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</si>
  <si>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</si>
  <si>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</si>
  <si>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</si>
  <si>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</si>
  <si>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</si>
  <si>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</si>
  <si>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</si>
  <si>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</si>
  <si>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</si>
  <si>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</si>
  <si>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</si>
  <si>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</si>
  <si>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</si>
  <si>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</si>
  <si>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</si>
  <si>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</si>
  <si>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</si>
  <si>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</si>
  <si>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</si>
  <si>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</si>
  <si>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</si>
  <si>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</si>
  <si>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</si>
  <si>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</si>
  <si>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</si>
  <si>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</si>
  <si>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</si>
  <si>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</si>
  <si>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</si>
  <si>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</si>
  <si>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</si>
  <si>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</si>
  <si>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</si>
  <si>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</si>
  <si>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</si>
  <si>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</si>
  <si>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</si>
  <si>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</si>
  <si>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</si>
  <si>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</si>
  <si>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</si>
  <si>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</si>
  <si>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</si>
  <si>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</si>
  <si>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</si>
  <si>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</si>
  <si>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</si>
  <si>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</si>
  <si>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</si>
  <si>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</si>
  <si>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</si>
  <si>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</si>
  <si>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</si>
  <si>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</si>
  <si>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</si>
  <si>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</si>
  <si>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</si>
  <si>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</si>
  <si>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</si>
  <si>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</si>
  <si>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</si>
  <si>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</si>
  <si>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</si>
  <si>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</si>
  <si>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</si>
  <si>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</si>
  <si>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</si>
  <si>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</si>
  <si>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</si>
  <si>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</si>
  <si>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</si>
  <si>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</si>
  <si>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</si>
  <si>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</si>
  <si>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</si>
  <si>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</si>
  <si>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</si>
  <si>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</si>
  <si>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</si>
  <si>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</si>
  <si>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</si>
  <si>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</si>
  <si>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</si>
  <si>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</si>
  <si>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</si>
  <si>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</si>
  <si>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</si>
  <si>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</si>
  <si>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</si>
  <si>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</si>
  <si>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</si>
  <si>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</si>
  <si>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</si>
  <si>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</si>
  <si>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</si>
  <si>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</si>
  <si>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</si>
  <si>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</si>
  <si>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</si>
  <si>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</si>
  <si>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</si>
  <si>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</si>
  <si>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</si>
  <si>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</si>
  <si>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</si>
  <si>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</si>
  <si>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</si>
  <si>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</si>
  <si>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</si>
  <si>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</si>
  <si>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</si>
  <si>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</si>
  <si>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</si>
  <si>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</si>
  <si>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</si>
  <si>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</si>
  <si>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</si>
  <si>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</si>
  <si>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</si>
  <si>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</si>
  <si>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</si>
  <si>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</si>
  <si>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</si>
  <si>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</si>
  <si>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</si>
  <si>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</si>
  <si>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</si>
  <si>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</si>
  <si>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</si>
  <si>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</si>
  <si>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</si>
  <si>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</si>
  <si>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</si>
  <si>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</si>
  <si>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</si>
  <si>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</si>
  <si>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</si>
  <si>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</si>
  <si>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</si>
  <si>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</si>
  <si>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</si>
  <si>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</si>
  <si>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</si>
  <si>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</si>
  <si>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</si>
  <si>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</si>
  <si>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</si>
  <si>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</si>
  <si>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</si>
  <si>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</si>
  <si>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</si>
  <si>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</si>
  <si>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</si>
  <si>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</si>
  <si>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</si>
  <si>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</si>
  <si>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</si>
  <si>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</si>
  <si>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</si>
  <si>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</si>
  <si>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</si>
  <si>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</si>
  <si>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</si>
  <si>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</si>
  <si>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</si>
  <si>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</si>
  <si>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</si>
  <si>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</si>
  <si>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</si>
  <si>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</si>
  <si>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</si>
  <si>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</si>
  <si>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</si>
  <si>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</si>
  <si>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</si>
  <si>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</si>
  <si>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</si>
  <si>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</si>
  <si>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</si>
  <si>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</si>
  <si>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</si>
  <si>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</si>
  <si>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</si>
  <si>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</si>
  <si>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</si>
  <si>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</si>
  <si>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</si>
  <si>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</si>
  <si>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</si>
  <si>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</si>
  <si>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</si>
  <si>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</si>
  <si>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</si>
  <si>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</si>
  <si>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</si>
  <si>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</si>
  <si>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</si>
  <si>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</si>
  <si>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</si>
  <si>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</si>
  <si>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</si>
  <si>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</si>
  <si>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</si>
  <si>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</si>
  <si>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</si>
  <si>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</si>
  <si>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</si>
  <si>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</si>
  <si>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</si>
  <si>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</si>
  <si>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</si>
  <si>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</si>
  <si>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</si>
  <si>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</si>
  <si>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</si>
  <si>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</si>
  <si>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</si>
  <si>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</si>
  <si>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</si>
  <si>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</si>
  <si>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</si>
  <si>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</si>
  <si>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</si>
  <si>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</si>
  <si>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</si>
  <si>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</si>
  <si>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</si>
  <si>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</si>
  <si>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</si>
  <si>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</si>
  <si>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</si>
  <si>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</si>
  <si>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</si>
  <si>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</si>
  <si>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</si>
  <si>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</si>
  <si>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</si>
  <si>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</si>
  <si>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</si>
  <si>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</si>
  <si>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</si>
  <si>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</si>
  <si>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</si>
  <si>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</si>
  <si>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</si>
  <si>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</si>
  <si>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</si>
  <si>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</si>
  <si>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</si>
  <si>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</si>
  <si>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</si>
  <si>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</si>
  <si>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</si>
  <si>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</si>
  <si>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</si>
  <si>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</si>
  <si>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</si>
  <si>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</si>
  <si>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</si>
  <si>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</si>
  <si>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</si>
  <si>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</si>
  <si>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</si>
  <si>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</si>
  <si>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</si>
  <si>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</si>
  <si>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</si>
  <si>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</si>
  <si>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</si>
  <si>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</si>
  <si>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</si>
  <si>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</si>
  <si>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</si>
  <si>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</si>
  <si>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</si>
  <si>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</si>
  <si>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</si>
  <si>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</si>
  <si>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</si>
  <si>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</si>
  <si>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</si>
  <si>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</si>
  <si>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</si>
  <si>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</si>
  <si>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</si>
  <si>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</si>
  <si>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</si>
  <si>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</si>
  <si>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</si>
  <si>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</si>
  <si>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</si>
  <si>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</si>
  <si>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</si>
  <si>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</si>
  <si>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</si>
  <si>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</si>
  <si>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</si>
  <si>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</si>
  <si>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</si>
  <si>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</si>
  <si>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</si>
  <si>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</si>
  <si>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</si>
  <si>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</si>
  <si>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</si>
  <si>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</si>
  <si>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</si>
  <si>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</si>
  <si>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</si>
  <si>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</si>
  <si>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</si>
  <si>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</si>
  <si>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</si>
  <si>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</si>
  <si>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</si>
  <si>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</si>
  <si>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</si>
  <si>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</si>
  <si>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</si>
  <si>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</si>
  <si>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</si>
  <si>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</si>
  <si>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</si>
  <si>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</si>
  <si>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</si>
  <si>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</si>
  <si>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</si>
  <si>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</si>
  <si>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</si>
  <si>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</si>
  <si>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</si>
  <si>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</si>
  <si>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</si>
  <si>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</si>
  <si>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</si>
  <si>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</si>
  <si>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</si>
  <si>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</si>
  <si>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</si>
  <si>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</si>
  <si>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</si>
  <si>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</si>
  <si>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</si>
  <si>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</si>
  <si>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</si>
  <si>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</si>
  <si>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</si>
  <si>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</si>
  <si>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</si>
  <si>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</si>
  <si>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</si>
  <si>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</si>
  <si>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</si>
  <si>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</si>
  <si>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</si>
  <si>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</si>
  <si>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</si>
  <si>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</si>
  <si>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</si>
  <si>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</si>
  <si>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</si>
  <si>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</si>
  <si>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</si>
  <si>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</si>
  <si>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</si>
  <si>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</si>
  <si>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</si>
  <si>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</si>
  <si>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</si>
  <si>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</si>
  <si>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</si>
  <si>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</si>
  <si>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</si>
  <si>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</si>
  <si>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</si>
  <si>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</si>
  <si>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</si>
  <si>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</si>
  <si>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</si>
  <si>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</si>
  <si>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</si>
  <si>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</si>
  <si>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</si>
  <si>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</si>
  <si>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</si>
  <si>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</si>
  <si>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</si>
  <si>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</si>
  <si>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</si>
  <si>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</si>
  <si>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</si>
  <si>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</si>
  <si>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</si>
  <si>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</si>
  <si>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</si>
  <si>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</si>
  <si>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</si>
  <si>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</si>
  <si>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</si>
  <si>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</si>
  <si>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</si>
  <si>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</si>
  <si>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</si>
  <si>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</si>
  <si>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</si>
  <si>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</si>
  <si>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</si>
  <si>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</si>
  <si>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</si>
  <si>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</si>
  <si>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</si>
  <si>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</si>
  <si>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</si>
  <si>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</si>
  <si>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</si>
  <si>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</si>
  <si>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</si>
  <si>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</si>
  <si>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</si>
  <si>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</si>
  <si>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</si>
  <si>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</si>
  <si>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</si>
  <si>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</si>
  <si>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</si>
  <si>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</si>
  <si>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</si>
  <si>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</si>
  <si>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</si>
  <si>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</si>
  <si>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</si>
  <si>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</si>
  <si>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</si>
  <si>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</si>
  <si>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</si>
  <si>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</si>
  <si>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</si>
  <si>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</si>
  <si>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</si>
  <si>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</si>
  <si>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</si>
  <si>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</si>
  <si>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</si>
  <si>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</si>
  <si>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</si>
  <si>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</si>
  <si>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</si>
  <si>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</si>
  <si>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</si>
  <si>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</si>
  <si>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</si>
  <si>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</si>
  <si>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</si>
  <si>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</si>
  <si>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</si>
  <si>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</si>
  <si>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</si>
  <si>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</si>
  <si>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</si>
  <si>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</si>
  <si>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</si>
  <si>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</si>
  <si>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</si>
  <si>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</si>
  <si>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</si>
  <si>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</si>
  <si>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</si>
  <si>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</si>
  <si>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</si>
  <si>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</si>
  <si>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</si>
  <si>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</si>
  <si>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</si>
  <si>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</si>
  <si>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</si>
  <si>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</si>
  <si>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</si>
  <si>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</si>
  <si>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</si>
  <si>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</si>
  <si>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</si>
  <si>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</si>
  <si>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</si>
  <si>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</si>
  <si>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</si>
  <si>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</si>
  <si>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</si>
  <si>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</si>
  <si>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</si>
  <si>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</si>
  <si>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</si>
  <si>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</si>
  <si>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</si>
  <si>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</si>
  <si>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</si>
  <si>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</si>
  <si>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</si>
  <si>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</si>
  <si>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</si>
  <si>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</si>
  <si>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</si>
  <si>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</si>
  <si>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</si>
  <si>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</si>
  <si>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</si>
  <si>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</si>
  <si>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</si>
  <si>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</si>
  <si>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</si>
  <si>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</si>
  <si>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</si>
  <si>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</si>
  <si>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</si>
  <si>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</si>
  <si>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</si>
  <si>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</si>
  <si>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</si>
  <si>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</si>
  <si>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</si>
  <si>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</si>
  <si>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</si>
  <si>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</si>
  <si>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</si>
  <si>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</si>
  <si>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</si>
  <si>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</si>
  <si>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</si>
  <si>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</si>
  <si>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</si>
  <si>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</si>
  <si>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</si>
  <si>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</si>
  <si>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</si>
  <si>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</si>
  <si>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</si>
  <si>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</si>
  <si>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</si>
  <si>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</si>
  <si>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</si>
  <si>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</si>
  <si>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</si>
  <si>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</si>
  <si>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</si>
  <si>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</si>
  <si>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</si>
  <si>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</si>
  <si>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</si>
  <si>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</si>
  <si>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</si>
  <si>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</si>
  <si>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</si>
  <si>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</si>
  <si>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</si>
  <si>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</si>
  <si>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</si>
  <si>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</si>
  <si>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</si>
  <si>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</si>
  <si>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</si>
  <si>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</si>
  <si>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</si>
  <si>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</si>
  <si>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</si>
  <si>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</si>
  <si>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</si>
  <si>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</si>
  <si>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</si>
  <si>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</si>
  <si>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</si>
  <si>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</si>
  <si>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</si>
  <si>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</si>
  <si>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</si>
  <si>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</si>
  <si>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</si>
  <si>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</si>
  <si>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</si>
  <si>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</si>
  <si>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</si>
  <si>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</si>
  <si>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</si>
  <si>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</si>
  <si>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</si>
  <si>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</si>
  <si>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</si>
  <si>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</si>
  <si>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</si>
  <si>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</si>
  <si>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</si>
  <si>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</si>
  <si>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</si>
  <si>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</si>
  <si>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</si>
  <si>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</si>
  <si>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</si>
  <si>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</si>
  <si>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</si>
  <si>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</si>
  <si>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</si>
  <si>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</si>
  <si>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</si>
  <si>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</si>
  <si>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</si>
  <si>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</si>
  <si>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</si>
  <si>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</si>
  <si>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</si>
  <si>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</si>
  <si>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</si>
  <si>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</si>
  <si>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</si>
  <si>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</si>
  <si>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</si>
  <si>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</si>
  <si>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</si>
  <si>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</si>
  <si>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</si>
  <si>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</si>
  <si>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</si>
  <si>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</si>
  <si>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</si>
  <si>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</si>
  <si>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</si>
  <si>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</si>
  <si>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</si>
  <si>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</si>
  <si>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</si>
  <si>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</si>
  <si>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</si>
  <si>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</si>
  <si>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</si>
  <si>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</si>
  <si>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</si>
  <si>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</si>
  <si>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</si>
  <si>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</si>
  <si>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</si>
  <si>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</si>
  <si>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</si>
  <si>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</si>
  <si>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</si>
  <si>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</si>
  <si>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</si>
  <si>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</si>
  <si>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</si>
  <si>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</si>
  <si>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</si>
  <si>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</si>
  <si>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</si>
  <si>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</si>
  <si>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</si>
  <si>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</si>
  <si>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</si>
  <si>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</si>
  <si>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</si>
  <si>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</si>
  <si>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</si>
  <si>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</si>
  <si>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</si>
  <si>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</si>
  <si>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</si>
  <si>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</si>
  <si>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</si>
  <si>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</si>
  <si>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</si>
  <si>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</si>
  <si>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</si>
  <si>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</si>
  <si>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</si>
  <si>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</si>
  <si>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</si>
  <si>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</si>
  <si>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</si>
  <si>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</si>
  <si>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</si>
  <si>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</si>
  <si>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</si>
  <si>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</si>
  <si>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</si>
  <si>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</si>
  <si>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</si>
  <si>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</si>
  <si>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</si>
  <si>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</si>
  <si>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</si>
  <si>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</si>
  <si>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</si>
  <si>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</si>
  <si>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</si>
  <si>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</si>
  <si>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</si>
  <si>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</si>
  <si>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</si>
  <si>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</si>
  <si>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</si>
  <si>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</si>
  <si>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</si>
  <si>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</si>
  <si>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</si>
  <si>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</si>
  <si>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</si>
  <si>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</si>
  <si>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</si>
  <si>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</si>
  <si>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</si>
  <si>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</si>
  <si>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</si>
  <si>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</si>
  <si>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</si>
  <si>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</si>
  <si>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</si>
  <si>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</si>
  <si>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</si>
  <si>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</si>
  <si>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</si>
  <si>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</si>
  <si>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</si>
  <si>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</si>
  <si>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</si>
  <si>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</si>
  <si>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</si>
  <si>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</si>
  <si>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</si>
  <si>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</si>
  <si>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</si>
  <si>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</si>
  <si>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</si>
  <si>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</si>
  <si>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</si>
  <si>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</si>
  <si>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</si>
  <si>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</si>
  <si>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</si>
  <si>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</si>
  <si>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</si>
  <si>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</si>
  <si>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</si>
  <si>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</si>
  <si>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</si>
  <si>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</si>
  <si>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</si>
  <si>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</si>
  <si>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</si>
  <si>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</si>
  <si>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</si>
  <si>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</si>
  <si>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</si>
  <si>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</si>
  <si>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</si>
  <si>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</si>
  <si>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</si>
  <si>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</si>
  <si>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</si>
  <si>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</si>
  <si>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</si>
  <si>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</si>
  <si>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</si>
  <si>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</si>
  <si>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</si>
  <si>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</si>
  <si>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</si>
  <si>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</si>
  <si>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</si>
  <si>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</si>
  <si>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</si>
  <si>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</si>
  <si>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</si>
  <si>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</si>
  <si>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</si>
  <si>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</si>
  <si>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</si>
  <si>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</si>
  <si>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</si>
  <si>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</si>
  <si>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</si>
  <si>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</si>
  <si>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</si>
  <si>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</si>
  <si>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</si>
  <si>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</si>
  <si>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</si>
  <si>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</si>
  <si>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</si>
  <si>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</si>
  <si>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</si>
  <si>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</si>
  <si>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</si>
  <si>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</si>
  <si>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</si>
  <si>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</si>
  <si>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</si>
  <si>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</si>
  <si>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</si>
  <si>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</si>
  <si>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</si>
  <si>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</si>
  <si>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</si>
  <si>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</si>
  <si>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</si>
  <si>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</si>
  <si>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</si>
  <si>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</si>
  <si>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</si>
  <si>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</si>
  <si>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</si>
  <si>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</si>
  <si>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</si>
  <si>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</si>
  <si>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</si>
  <si>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</si>
  <si>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</si>
  <si>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</si>
  <si>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</si>
  <si>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</si>
  <si>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</si>
  <si>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</si>
  <si>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</si>
  <si>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</si>
  <si>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</si>
  <si>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</si>
  <si>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</si>
  <si>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</si>
  <si>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</si>
  <si>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</si>
  <si>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</si>
  <si>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</si>
  <si>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</si>
  <si>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</si>
  <si>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</si>
  <si>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</si>
  <si>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</si>
  <si>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</si>
  <si>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</si>
  <si>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</si>
  <si>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</si>
  <si>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</si>
  <si>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</si>
  <si>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</si>
  <si>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</si>
  <si>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</si>
  <si>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</si>
  <si>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</si>
  <si>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</si>
  <si>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</si>
  <si>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</si>
  <si>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</si>
  <si>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</si>
  <si>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</si>
  <si>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</si>
  <si>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</si>
  <si>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</si>
  <si>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</si>
  <si>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</si>
  <si>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</si>
  <si>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</si>
  <si>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</si>
  <si>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</si>
  <si>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</si>
  <si>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</si>
  <si>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</si>
  <si>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</si>
  <si>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</si>
  <si>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</si>
  <si>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</si>
  <si>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</si>
  <si>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</si>
  <si>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</si>
  <si>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</si>
  <si>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</si>
  <si>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</si>
  <si>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</si>
  <si>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</si>
  <si>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</si>
  <si>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</si>
  <si>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</si>
  <si>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</si>
  <si>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</si>
  <si>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</si>
  <si>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</si>
  <si>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</si>
  <si>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</si>
  <si>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</si>
  <si>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</si>
  <si>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</si>
  <si>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</si>
  <si>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</si>
  <si>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</si>
  <si>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</si>
  <si>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</si>
  <si>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</si>
  <si>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</si>
  <si>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</si>
  <si>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</si>
  <si>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</si>
  <si>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</si>
  <si>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</si>
  <si>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</si>
  <si>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</si>
  <si>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</si>
  <si>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</si>
  <si>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</si>
  <si>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</si>
  <si>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</si>
  <si>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</si>
  <si>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</si>
  <si>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</si>
  <si>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</si>
  <si>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</si>
  <si>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</si>
  <si>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</si>
  <si>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</si>
  <si>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</si>
  <si>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</si>
  <si>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</si>
  <si>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</si>
  <si>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</si>
  <si>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</si>
  <si>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</si>
  <si>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</si>
  <si>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</si>
  <si>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</si>
  <si>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</si>
  <si>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</si>
  <si>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</si>
  <si>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</si>
  <si>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</si>
  <si>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</si>
  <si>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</si>
  <si>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</si>
  <si>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</si>
  <si>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</si>
  <si>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</si>
  <si>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</si>
  <si>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</si>
  <si>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</si>
  <si>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</si>
  <si>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</si>
  <si>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</si>
  <si>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</si>
  <si>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</si>
  <si>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</si>
  <si>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</si>
  <si>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</si>
  <si>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</si>
  <si>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</si>
  <si>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</si>
  <si>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</si>
  <si>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</si>
  <si>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</si>
  <si>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</si>
  <si>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</si>
  <si>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</si>
  <si>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</si>
  <si>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</si>
  <si>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</si>
  <si>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</si>
  <si>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</si>
  <si>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</si>
  <si>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</si>
  <si>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</si>
  <si>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</si>
  <si>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</si>
  <si>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</si>
  <si>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</si>
  <si>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</si>
  <si>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</si>
  <si>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</si>
  <si>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</si>
  <si>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</si>
  <si>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</si>
  <si>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</si>
  <si>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</si>
  <si>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</si>
  <si>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</si>
  <si>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</si>
  <si>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</si>
  <si>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</si>
  <si>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</si>
  <si>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</si>
  <si>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</si>
  <si>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</si>
  <si>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</si>
  <si>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</si>
  <si>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</si>
  <si>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</si>
  <si>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</si>
  <si>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</si>
  <si>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</si>
  <si>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</si>
  <si>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</si>
  <si>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</si>
  <si>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</si>
  <si>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</si>
  <si>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</si>
  <si>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</si>
  <si>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</si>
  <si>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</si>
  <si>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</si>
  <si>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</si>
  <si>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</si>
  <si>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</si>
  <si>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</si>
  <si>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</si>
  <si>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</si>
  <si>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</si>
  <si>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</si>
  <si>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</si>
  <si>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</si>
  <si>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</si>
  <si>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</si>
  <si>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</si>
  <si>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</si>
  <si>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</si>
  <si>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</si>
  <si>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</si>
  <si>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</si>
  <si>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</si>
  <si>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</si>
  <si>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</si>
  <si>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</si>
  <si>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</si>
  <si>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</si>
  <si>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</si>
  <si>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</si>
  <si>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</si>
  <si>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</si>
  <si>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</si>
  <si>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</si>
  <si>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</si>
  <si>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</si>
  <si>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</si>
  <si>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</si>
  <si>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</si>
  <si>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</si>
  <si>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</si>
  <si>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</si>
  <si>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</si>
  <si>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</si>
  <si>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</si>
  <si>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</si>
  <si>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</si>
  <si>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</si>
  <si>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</si>
  <si>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</si>
  <si>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</si>
  <si>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</si>
  <si>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</si>
  <si>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</si>
  <si>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</si>
  <si>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</si>
  <si>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</si>
  <si>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</si>
  <si>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</si>
  <si>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</si>
  <si>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</si>
  <si>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</si>
  <si>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</si>
  <si>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</si>
  <si>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</si>
  <si>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</si>
  <si>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</si>
  <si>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</si>
  <si>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</si>
  <si>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</si>
  <si>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</si>
  <si>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</si>
  <si>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</si>
  <si>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</si>
  <si>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</si>
  <si>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</si>
  <si>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</si>
  <si>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</si>
  <si>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</si>
  <si>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</si>
  <si>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</si>
  <si>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</si>
  <si>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</si>
  <si>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</si>
  <si>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</si>
  <si>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</si>
  <si>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</si>
  <si>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</si>
  <si>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</si>
  <si>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</si>
  <si>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</si>
  <si>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</si>
  <si>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</si>
  <si>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</si>
  <si>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</si>
  <si>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</si>
  <si>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</si>
  <si>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</si>
  <si>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</si>
  <si>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</si>
  <si>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</si>
  <si>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</si>
  <si>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</si>
  <si>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</si>
  <si>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</si>
  <si>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</si>
  <si>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</si>
  <si>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</si>
  <si>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</si>
  <si>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</si>
  <si>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</si>
  <si>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</si>
  <si>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</si>
  <si>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</si>
  <si>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</si>
  <si>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</si>
  <si>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</si>
  <si>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</si>
  <si>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</si>
  <si>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</si>
  <si>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</si>
  <si>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</si>
  <si>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</si>
  <si>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</si>
  <si>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</si>
  <si>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</si>
  <si>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</si>
  <si>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</si>
  <si>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</si>
  <si>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</si>
  <si>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</si>
  <si>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</si>
  <si>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</si>
  <si>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</si>
  <si>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</si>
  <si>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</si>
  <si>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</si>
  <si>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</si>
  <si>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</si>
  <si>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</si>
  <si>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</si>
  <si>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</si>
  <si>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</si>
  <si>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</si>
  <si>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</si>
  <si>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</si>
  <si>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</si>
  <si>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</si>
  <si>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</si>
  <si>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</si>
  <si>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</si>
  <si>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</si>
  <si>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</si>
  <si>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</si>
  <si>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</si>
  <si>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</si>
  <si>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</si>
  <si>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</si>
  <si>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</si>
  <si>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</si>
  <si>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</si>
  <si>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</si>
  <si>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</si>
  <si>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</si>
  <si>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</si>
  <si>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</si>
  <si>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</si>
  <si>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</si>
  <si>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</si>
  <si>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</si>
  <si>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</si>
  <si>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</si>
  <si>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</si>
  <si>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</si>
  <si>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</si>
  <si>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</si>
  <si>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</si>
  <si>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</si>
  <si>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</si>
  <si>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</si>
  <si>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</si>
  <si>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</si>
  <si>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</si>
  <si>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</si>
  <si>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</si>
  <si>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</si>
  <si>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</si>
  <si>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</si>
  <si>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</si>
  <si>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</si>
  <si>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</si>
  <si>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</si>
  <si>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</si>
  <si>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</si>
  <si>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</si>
  <si>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</si>
  <si>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</si>
  <si>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</si>
  <si>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</si>
  <si>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</si>
  <si>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</si>
  <si>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</si>
  <si>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</si>
  <si>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</si>
  <si>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</si>
  <si>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</si>
  <si>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</si>
  <si>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</si>
  <si>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</si>
  <si>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</si>
  <si>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</si>
  <si>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</si>
  <si>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</si>
  <si>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</si>
  <si>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</si>
  <si>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</si>
  <si>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</si>
  <si>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</si>
  <si>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</si>
  <si>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</si>
  <si>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</si>
  <si>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</si>
  <si>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</si>
  <si>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</si>
  <si>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</si>
  <si>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</si>
  <si>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</si>
  <si>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</si>
  <si>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</si>
  <si>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</si>
  <si>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</si>
  <si>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</si>
  <si>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</si>
  <si>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</si>
  <si>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</si>
  <si>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</si>
  <si>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</si>
  <si>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</si>
  <si>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</si>
  <si>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</si>
  <si>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</si>
  <si>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</si>
  <si>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</si>
  <si>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</si>
  <si>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</si>
  <si>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</si>
  <si>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</si>
  <si>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</si>
  <si>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</si>
  <si>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</si>
  <si>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</si>
  <si>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</si>
  <si>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</si>
  <si>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</si>
  <si>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</si>
  <si>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</si>
  <si>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</si>
  <si>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</si>
  <si>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</si>
  <si>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</si>
  <si>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</si>
  <si>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</si>
  <si>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</si>
  <si>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</si>
  <si>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</si>
  <si>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</si>
  <si>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</si>
  <si>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</si>
  <si>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</si>
  <si>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</si>
  <si>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</si>
  <si>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</si>
  <si>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</si>
  <si>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</si>
  <si>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</si>
  <si>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</si>
  <si>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</si>
  <si>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</si>
  <si>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</si>
  <si>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</si>
  <si>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</si>
  <si>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</si>
  <si>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</si>
  <si>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</si>
  <si>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</si>
  <si>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</si>
  <si>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</si>
  <si>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</si>
  <si>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</si>
  <si>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</si>
  <si>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</si>
  <si>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</si>
  <si>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</si>
  <si>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</si>
  <si>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</si>
  <si>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</si>
  <si>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</si>
  <si>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</si>
  <si>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</si>
  <si>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</si>
  <si>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</si>
  <si>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</si>
  <si>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</si>
  <si>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</si>
  <si>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</si>
  <si>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</si>
  <si>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</si>
  <si>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</si>
  <si>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</si>
  <si>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</si>
  <si>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</si>
  <si>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</si>
  <si>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</si>
  <si>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</si>
  <si>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</si>
  <si>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</si>
  <si>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</si>
  <si>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</si>
  <si>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</si>
  <si>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</si>
  <si>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</si>
  <si>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</si>
  <si>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</si>
  <si>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</si>
  <si>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</si>
  <si>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</si>
  <si>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</si>
  <si>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</si>
  <si>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</si>
  <si>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</si>
  <si>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</si>
  <si>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</si>
  <si>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</si>
  <si>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</si>
  <si>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</si>
  <si>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</si>
  <si>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</si>
  <si>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</si>
  <si>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</si>
  <si>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</si>
  <si>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</si>
  <si>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</si>
  <si>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</si>
  <si>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</si>
  <si>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</si>
  <si>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</si>
  <si>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</si>
  <si>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</si>
  <si>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</si>
  <si>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</si>
  <si>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</si>
  <si>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</si>
  <si>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</si>
  <si>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</si>
  <si>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</si>
  <si>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</si>
  <si>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</si>
  <si>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</si>
  <si>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</si>
  <si>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</si>
  <si>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</si>
  <si>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</si>
  <si>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</si>
  <si>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</si>
  <si>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</si>
  <si>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</si>
  <si>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</si>
  <si>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</si>
  <si>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</si>
  <si>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</si>
  <si>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</si>
  <si>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</si>
  <si>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</si>
  <si>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</si>
  <si>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</si>
  <si>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</si>
  <si>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</si>
  <si>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</si>
  <si>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</si>
  <si>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</si>
  <si>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</si>
  <si>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</si>
  <si>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</si>
  <si>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</si>
  <si>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</si>
  <si>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</si>
  <si>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</si>
  <si>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</si>
  <si>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</si>
  <si>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</si>
  <si>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</si>
  <si>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</si>
  <si>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</si>
  <si>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</si>
  <si>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</si>
  <si>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</si>
  <si>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</si>
  <si>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</si>
  <si>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</si>
  <si>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</si>
  <si>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</si>
  <si>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</si>
  <si>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</si>
  <si>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</si>
  <si>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</si>
  <si>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</si>
  <si>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</si>
  <si>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</si>
  <si>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</si>
  <si>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</si>
  <si>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</si>
  <si>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</si>
  <si>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</si>
  <si>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</si>
  <si>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</si>
  <si>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</si>
  <si>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</si>
  <si>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</si>
  <si>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</si>
  <si>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</si>
  <si>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</si>
  <si>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</si>
  <si>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</si>
  <si>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</si>
  <si>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</si>
  <si>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</si>
  <si>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</si>
  <si>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</si>
  <si>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</si>
  <si>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</si>
  <si>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</si>
  <si>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</si>
  <si>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</si>
  <si>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</si>
  <si>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</si>
  <si>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</si>
  <si>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</si>
  <si>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</si>
  <si>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</si>
  <si>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</si>
  <si>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</si>
  <si>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</si>
  <si>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</si>
  <si>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</si>
  <si>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</si>
  <si>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</si>
  <si>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</si>
  <si>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</si>
  <si>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</si>
  <si>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</si>
  <si>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</si>
  <si>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</si>
  <si>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</si>
  <si>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</si>
  <si>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</si>
  <si>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</si>
  <si>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</si>
  <si>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</si>
  <si>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</si>
  <si>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</si>
  <si>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</si>
  <si>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</si>
  <si>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</si>
  <si>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</si>
  <si>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</si>
  <si>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</si>
  <si>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</si>
  <si>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</si>
  <si>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</si>
  <si>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</si>
  <si>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</si>
  <si>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</si>
  <si>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</si>
  <si>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</si>
  <si>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</si>
  <si>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</si>
  <si>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</si>
  <si>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</si>
  <si>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</si>
  <si>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</si>
  <si>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</si>
  <si>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</si>
  <si>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</si>
  <si>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</si>
  <si>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</si>
  <si>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</si>
  <si>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</si>
  <si>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</si>
  <si>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</si>
  <si>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</si>
  <si>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</si>
  <si>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</si>
  <si>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</si>
  <si>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</si>
  <si>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</si>
  <si>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</si>
  <si>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</si>
  <si>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</si>
  <si>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</si>
  <si>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</si>
  <si>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</si>
  <si>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</si>
  <si>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</si>
  <si>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</si>
  <si>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</si>
  <si>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</si>
  <si>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</si>
  <si>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</si>
  <si>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</si>
  <si>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</si>
  <si>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</si>
  <si>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</si>
  <si>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</si>
  <si>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</si>
  <si>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</si>
  <si>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</si>
  <si>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</si>
  <si>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</si>
  <si>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</si>
  <si>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</si>
  <si>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</si>
  <si>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</si>
  <si>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</si>
  <si>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</si>
  <si>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</si>
  <si>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</si>
  <si>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</si>
  <si>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</si>
  <si>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</si>
  <si>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</si>
  <si>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</si>
  <si>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</si>
  <si>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</si>
  <si>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</si>
  <si>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</si>
  <si>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</si>
  <si>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</si>
  <si>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</si>
  <si>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</si>
  <si>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</si>
  <si>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</si>
  <si>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</si>
  <si>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</si>
  <si>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</si>
  <si>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</si>
  <si>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</si>
  <si>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</si>
  <si>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</si>
  <si>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</si>
  <si>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</si>
  <si>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</si>
  <si>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</si>
  <si>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</si>
  <si>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</si>
  <si>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</si>
  <si>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</si>
  <si>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</si>
  <si>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</si>
  <si>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</si>
  <si>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</si>
  <si>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</si>
  <si>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</si>
  <si>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</si>
  <si>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</si>
  <si>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</si>
  <si>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</si>
  <si>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</si>
  <si>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</si>
  <si>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</si>
  <si>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</si>
  <si>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</si>
  <si>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</si>
  <si>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</si>
  <si>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</si>
  <si>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</si>
  <si>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</si>
  <si>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</si>
  <si>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</si>
  <si>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</si>
  <si>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</si>
  <si>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</si>
  <si>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</si>
  <si>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</si>
  <si>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</si>
  <si>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</si>
  <si>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</si>
  <si>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</si>
  <si>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</si>
  <si>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</si>
  <si>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</si>
  <si>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</si>
  <si>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</si>
  <si>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</si>
  <si>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</si>
  <si>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</si>
  <si>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</si>
  <si>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</si>
  <si>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</si>
  <si>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</si>
  <si>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</si>
  <si>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</si>
  <si>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</si>
  <si>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</si>
  <si>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</si>
  <si>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</si>
  <si>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</si>
  <si>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</si>
  <si>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</si>
  <si>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</si>
  <si>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</si>
  <si>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</si>
  <si>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</si>
  <si>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</si>
  <si>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</si>
  <si>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</si>
  <si>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</si>
  <si>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</si>
  <si>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</si>
  <si>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</si>
  <si>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</si>
  <si>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</si>
  <si>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</si>
  <si>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</si>
  <si>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</si>
  <si>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</si>
  <si>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</si>
  <si>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</si>
  <si>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</si>
  <si>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</si>
  <si>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</si>
  <si>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</si>
  <si>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</si>
  <si>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</si>
  <si>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</si>
  <si>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</si>
  <si>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</si>
  <si>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</si>
  <si>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</si>
  <si>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</si>
  <si>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</si>
  <si>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</si>
  <si>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</si>
  <si>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</si>
  <si>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</si>
  <si>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</si>
  <si>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</si>
  <si>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</si>
  <si>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</si>
  <si>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</si>
  <si>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</si>
  <si>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</si>
  <si>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</si>
  <si>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</si>
  <si>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</si>
  <si>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</si>
  <si>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</si>
  <si>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</si>
  <si>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</si>
  <si>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</si>
  <si>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</si>
  <si>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</si>
  <si>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</si>
  <si>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</si>
  <si>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</si>
  <si>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</si>
  <si>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</si>
  <si>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</si>
  <si>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</si>
  <si>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</si>
  <si>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</si>
  <si>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</si>
  <si>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</si>
  <si>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</si>
  <si>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</si>
  <si>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</si>
  <si>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</si>
  <si>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</si>
  <si>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</si>
  <si>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</si>
  <si>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</si>
  <si>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</si>
  <si>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</si>
  <si>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</si>
  <si>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</si>
  <si>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</si>
  <si>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</si>
  <si>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</si>
  <si>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</si>
  <si>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</si>
  <si>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</si>
  <si>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</si>
  <si>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</si>
  <si>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</si>
  <si>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</si>
  <si>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</si>
  <si>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</si>
  <si>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</si>
  <si>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</si>
  <si>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</si>
  <si>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</si>
  <si>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</si>
  <si>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</si>
  <si>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</si>
  <si>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</si>
  <si>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</si>
  <si>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</si>
  <si>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</si>
  <si>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</si>
  <si>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</si>
  <si>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</si>
  <si>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</si>
  <si>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</si>
  <si>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</si>
  <si>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</si>
  <si>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</si>
  <si>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</si>
  <si>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</si>
  <si>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</si>
  <si>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</si>
  <si>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</si>
  <si>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</si>
  <si>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</si>
  <si>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</si>
  <si>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</si>
  <si>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</si>
  <si>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</si>
  <si>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</si>
  <si>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</si>
  <si>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</si>
  <si>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</si>
  <si>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</si>
  <si>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</si>
  <si>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</si>
  <si>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</si>
  <si>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</si>
  <si>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</si>
  <si>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</si>
  <si>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</si>
  <si>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</si>
  <si>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</si>
  <si>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</si>
  <si>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</si>
  <si>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</si>
  <si>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</si>
  <si>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</si>
  <si>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</si>
  <si>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</si>
  <si>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</si>
  <si>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</si>
  <si>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</si>
  <si>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</si>
  <si>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</si>
  <si>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</si>
  <si>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</si>
  <si>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</si>
  <si>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</si>
  <si>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</si>
  <si>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</si>
  <si>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</si>
  <si>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</si>
  <si>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</si>
  <si>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</si>
  <si>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</si>
  <si>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</si>
  <si>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</si>
  <si>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</si>
  <si>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</si>
  <si>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</si>
  <si>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</si>
  <si>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</si>
  <si>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</si>
  <si>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</si>
  <si>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</si>
  <si>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</si>
  <si>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</si>
  <si>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</si>
  <si>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</si>
  <si>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</si>
  <si>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</si>
  <si>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</si>
  <si>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</si>
  <si>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</si>
  <si>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</si>
  <si>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</si>
  <si>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</si>
  <si>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</si>
  <si>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</si>
  <si>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</si>
  <si>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</si>
  <si>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</si>
  <si>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</si>
  <si>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</si>
  <si>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</si>
  <si>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</si>
  <si>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</si>
  <si>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</si>
  <si>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</si>
  <si>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</si>
  <si>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</si>
  <si>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</si>
  <si>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</si>
  <si>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</si>
  <si>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</si>
  <si>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</si>
  <si>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</si>
  <si>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</si>
  <si>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</si>
  <si>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</si>
  <si>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</si>
  <si>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</si>
  <si>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</si>
  <si>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</si>
  <si>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</si>
  <si>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</si>
  <si>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</si>
  <si>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</si>
  <si>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</si>
  <si>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</si>
  <si>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</si>
  <si>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</si>
  <si>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</si>
  <si>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</si>
  <si>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</si>
  <si>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</si>
  <si>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</si>
  <si>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</si>
  <si>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</si>
  <si>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</si>
  <si>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</si>
  <si>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</si>
  <si>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</si>
  <si>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</si>
  <si>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</si>
  <si>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</si>
  <si>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</si>
  <si>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</si>
  <si>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</si>
  <si>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</si>
  <si>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</si>
  <si>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</si>
  <si>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</si>
  <si>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</si>
  <si>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</si>
  <si>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</si>
  <si>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</si>
  <si>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</si>
  <si>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</si>
  <si>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</si>
  <si>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</si>
  <si>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</si>
  <si>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</si>
  <si>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</si>
  <si>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</si>
  <si>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</si>
  <si>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</si>
  <si>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</si>
  <si>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</si>
  <si>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</si>
  <si>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</si>
  <si>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</si>
  <si>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</si>
  <si>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</si>
  <si>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</si>
  <si>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</si>
  <si>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</si>
  <si>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</si>
  <si>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</si>
  <si>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</si>
  <si>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</si>
  <si>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</si>
  <si>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</si>
  <si>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</si>
  <si>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</si>
  <si>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</si>
  <si>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</si>
  <si>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</si>
  <si>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</si>
  <si>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</si>
  <si>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</si>
  <si>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</si>
  <si>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</si>
  <si>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</si>
  <si>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</si>
  <si>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</si>
  <si>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</si>
  <si>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</si>
  <si>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</si>
  <si>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</si>
  <si>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</si>
  <si>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</si>
  <si>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</si>
  <si>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</si>
  <si>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</si>
  <si>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</si>
  <si>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</si>
  <si>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</si>
  <si>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</si>
  <si>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</si>
  <si>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</si>
  <si>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</si>
  <si>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</si>
  <si>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</si>
  <si>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</si>
  <si>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</si>
  <si>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</si>
  <si>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</si>
  <si>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</si>
  <si>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</si>
  <si>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</si>
  <si>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</si>
  <si>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</si>
  <si>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</si>
  <si>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</si>
  <si>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</si>
  <si>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</si>
  <si>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</si>
  <si>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</si>
  <si>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</si>
  <si>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</si>
  <si>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</si>
  <si>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</si>
  <si>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</si>
  <si>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</si>
  <si>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</si>
  <si>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</si>
  <si>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</si>
  <si>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</si>
  <si>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</si>
  <si>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</si>
  <si>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</si>
  <si>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</si>
  <si>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</si>
  <si>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</si>
  <si>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</si>
  <si>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</si>
  <si>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</si>
  <si>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</si>
  <si>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</si>
  <si>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</si>
  <si>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</si>
  <si>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</si>
  <si>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</si>
  <si>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</si>
  <si>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</si>
  <si>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</si>
  <si>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</si>
  <si>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</si>
  <si>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</si>
  <si>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</si>
  <si>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</si>
  <si>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</si>
  <si>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</si>
  <si>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</si>
  <si>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</si>
  <si>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</si>
  <si>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</si>
  <si>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</si>
  <si>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</si>
  <si>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</si>
  <si>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</si>
  <si>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</si>
  <si>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</si>
  <si>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</si>
  <si>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</si>
  <si>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</si>
  <si>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</si>
  <si>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</si>
  <si>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</si>
  <si>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</si>
  <si>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</si>
  <si>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</si>
  <si>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</si>
  <si>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</si>
  <si>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</si>
  <si>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</si>
  <si>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</si>
  <si>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</si>
  <si>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</si>
  <si>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</si>
  <si>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</si>
  <si>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</si>
  <si>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</si>
  <si>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</si>
  <si>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</si>
  <si>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</si>
  <si>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</si>
  <si>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</si>
  <si>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</si>
  <si>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</si>
  <si>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</si>
  <si>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</si>
  <si>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</si>
  <si>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</si>
  <si>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</si>
  <si>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</si>
  <si>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</si>
  <si>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</si>
  <si>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</si>
  <si>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</si>
  <si>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</si>
  <si>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</si>
  <si>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</si>
  <si>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</si>
  <si>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</si>
  <si>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</si>
  <si>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</si>
  <si>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</si>
  <si>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</si>
  <si>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</si>
  <si>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</si>
  <si>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</si>
  <si>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</si>
  <si>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</si>
  <si>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</si>
  <si>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</si>
  <si>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</si>
  <si>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</si>
  <si>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</si>
  <si>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</si>
  <si>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</si>
  <si>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</si>
  <si>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</si>
  <si>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</si>
  <si>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</si>
  <si>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</si>
  <si>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</si>
  <si>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</si>
  <si>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</si>
  <si>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</si>
  <si>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</si>
  <si>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</si>
  <si>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</si>
  <si>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</si>
  <si>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</si>
  <si>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</si>
  <si>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</si>
  <si>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</si>
  <si>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</si>
  <si>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</si>
  <si>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</si>
  <si>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</si>
  <si>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</si>
  <si>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</si>
  <si>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</si>
  <si>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</si>
  <si>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</si>
  <si>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</si>
  <si>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</si>
  <si>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</si>
  <si>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</si>
  <si>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</si>
  <si>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</si>
  <si>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</si>
  <si>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</si>
  <si>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</si>
  <si>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</si>
  <si>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</si>
  <si>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</si>
  <si>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</si>
  <si>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</si>
  <si>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</si>
  <si>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</si>
  <si>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</si>
  <si>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</si>
  <si>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</si>
  <si>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</si>
  <si>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</si>
  <si>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</si>
  <si>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</si>
  <si>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</si>
  <si>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</si>
  <si>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</si>
  <si>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</si>
  <si>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</si>
  <si>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</si>
  <si>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</si>
  <si>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</si>
  <si>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</si>
  <si>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</si>
  <si>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</si>
  <si>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</si>
  <si>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</si>
  <si>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</si>
  <si>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</si>
  <si>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</si>
  <si>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</si>
  <si>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</si>
  <si>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</si>
  <si>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</si>
  <si>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</si>
  <si>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</si>
  <si>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</si>
  <si>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</si>
  <si>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</si>
  <si>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</si>
  <si>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</si>
  <si>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</si>
  <si>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</si>
  <si>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</si>
  <si>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</si>
  <si>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</si>
  <si>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</si>
  <si>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</si>
  <si>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</si>
  <si>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</si>
  <si>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</si>
  <si>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</si>
  <si>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</si>
  <si>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</si>
  <si>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</si>
  <si>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</si>
  <si>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</si>
  <si>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</si>
  <si>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</si>
  <si>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</si>
  <si>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</si>
  <si>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</si>
  <si>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</si>
  <si>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</si>
  <si>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</si>
  <si>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</si>
  <si>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</si>
  <si>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</si>
  <si>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</si>
  <si>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</si>
  <si>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</si>
  <si>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</si>
  <si>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</si>
  <si>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</si>
  <si>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</si>
  <si>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</si>
  <si>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</si>
  <si>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</si>
  <si>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</si>
  <si>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</si>
  <si>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</si>
  <si>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</si>
  <si>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</si>
  <si>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</si>
  <si>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</si>
  <si>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</si>
  <si>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</si>
  <si>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</si>
  <si>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</si>
  <si>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</si>
  <si>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</si>
  <si>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</si>
  <si>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</si>
  <si>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</si>
  <si>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</si>
  <si>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</si>
  <si>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</si>
  <si>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</si>
  <si>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</si>
  <si>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</si>
  <si>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</si>
  <si>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</si>
  <si>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</si>
  <si>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</si>
  <si>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</si>
  <si>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</si>
  <si>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</si>
  <si>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</si>
  <si>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</si>
  <si>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</si>
  <si>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</si>
  <si>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</si>
  <si>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</si>
  <si>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</si>
  <si>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</si>
  <si>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</si>
  <si>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</si>
  <si>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</si>
  <si>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</si>
  <si>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</si>
  <si>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</si>
  <si>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</si>
  <si>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</si>
  <si>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</si>
  <si>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</si>
  <si>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</si>
  <si>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</si>
  <si>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</si>
  <si>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</si>
  <si>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</si>
  <si>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</si>
  <si>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</si>
  <si>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</si>
  <si>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</si>
  <si>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</si>
  <si>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</si>
  <si>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</si>
  <si>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</si>
  <si>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</si>
  <si>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</si>
  <si>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</si>
  <si>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</si>
  <si>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</si>
  <si>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</si>
  <si>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</si>
  <si>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</si>
  <si>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</si>
  <si>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</si>
  <si>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</si>
  <si>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</si>
  <si>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</si>
  <si>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</si>
  <si>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</si>
  <si>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</si>
  <si>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</si>
  <si>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</si>
  <si>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</si>
  <si>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</si>
  <si>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</si>
  <si>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</si>
  <si>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</si>
  <si>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</si>
  <si>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</si>
  <si>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</si>
  <si>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</si>
  <si>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</si>
  <si>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</si>
  <si>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</si>
  <si>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</si>
  <si>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</si>
  <si>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</si>
  <si>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</si>
  <si>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</si>
  <si>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</si>
  <si>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</si>
  <si>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</si>
  <si>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</si>
  <si>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</si>
  <si>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</si>
  <si>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</si>
  <si>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</si>
  <si>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</si>
  <si>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</si>
  <si>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</si>
  <si>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</si>
  <si>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</si>
  <si>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</si>
  <si>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</si>
  <si>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</si>
  <si>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</si>
  <si>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</si>
  <si>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</si>
  <si>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</si>
  <si>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</si>
  <si>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</si>
  <si>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</si>
  <si>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</si>
  <si>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</si>
  <si>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</si>
  <si>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</si>
  <si>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</si>
  <si>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</si>
  <si>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</si>
  <si>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</si>
  <si>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</si>
  <si>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</si>
  <si>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</si>
  <si>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</si>
  <si>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</si>
  <si>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</si>
  <si>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</si>
  <si>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</si>
  <si>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</si>
  <si>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</si>
  <si>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</si>
  <si>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</si>
  <si>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</si>
  <si>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</si>
  <si>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</si>
  <si>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</si>
  <si>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</si>
  <si>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</si>
  <si>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</si>
  <si>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</si>
  <si>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</si>
  <si>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</si>
  <si>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</si>
  <si>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</si>
  <si>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</si>
  <si>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</si>
  <si>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</si>
  <si>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</si>
  <si>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</si>
  <si>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</si>
  <si>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</si>
  <si>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</si>
  <si>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</si>
  <si>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</si>
  <si>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</si>
  <si>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</si>
  <si>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</si>
  <si>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</si>
  <si>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</si>
  <si>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</si>
  <si>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</si>
  <si>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</si>
  <si>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</si>
  <si>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</si>
  <si>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</si>
  <si>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</si>
  <si>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</si>
  <si>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</si>
  <si>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</si>
  <si>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</si>
  <si>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</si>
  <si>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</si>
  <si>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</si>
  <si>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</si>
  <si>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</si>
  <si>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</si>
  <si>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</si>
  <si>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</si>
  <si>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</si>
  <si>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</si>
  <si>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</si>
  <si>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</si>
  <si>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</si>
  <si>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</si>
  <si>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</si>
  <si>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</si>
  <si>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</si>
  <si>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</si>
  <si>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</si>
  <si>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</si>
  <si>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</si>
  <si>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</si>
  <si>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</si>
  <si>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</si>
  <si>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</si>
  <si>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</si>
  <si>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</si>
  <si>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</si>
  <si>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</si>
  <si>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</si>
  <si>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</si>
  <si>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</si>
  <si>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</si>
  <si>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</si>
  <si>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</si>
  <si>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</si>
  <si>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</si>
  <si>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</si>
  <si>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</si>
  <si>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</si>
  <si>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</si>
  <si>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</si>
  <si>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</si>
  <si>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</si>
  <si>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</si>
  <si>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</si>
  <si>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</si>
  <si>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</si>
  <si>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</si>
  <si>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</si>
  <si>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</si>
  <si>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</si>
  <si>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</si>
  <si>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</si>
  <si>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</si>
  <si>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</si>
  <si>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</si>
  <si>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</si>
  <si>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</si>
  <si>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</si>
  <si>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</si>
  <si>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</si>
  <si>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</si>
  <si>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</si>
  <si>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</si>
  <si>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</si>
  <si>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</si>
  <si>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</si>
  <si>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</si>
  <si>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</si>
  <si>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</si>
  <si>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</si>
  <si>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</si>
  <si>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</si>
  <si>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</si>
  <si>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</si>
  <si>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</si>
  <si>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</si>
  <si>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</si>
  <si>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</si>
  <si>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</si>
  <si>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</si>
  <si>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</si>
  <si>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</si>
  <si>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</si>
  <si>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</si>
  <si>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</si>
  <si>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</si>
  <si>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</si>
  <si>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</si>
  <si>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</si>
  <si>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</si>
  <si>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</si>
  <si>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</si>
  <si>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</si>
  <si>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</si>
  <si>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</si>
  <si>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</si>
  <si>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</si>
  <si>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</si>
  <si>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</si>
  <si>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</si>
  <si>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</si>
  <si>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</si>
  <si>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</si>
  <si>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</si>
  <si>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</si>
  <si>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</si>
  <si>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</si>
  <si>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</si>
  <si>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</si>
  <si>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</si>
  <si>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</si>
  <si>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</si>
  <si>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</si>
  <si>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</si>
  <si>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</si>
  <si>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</si>
  <si>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</si>
  <si>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</si>
  <si>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</si>
  <si>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</si>
  <si>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</si>
  <si>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</si>
  <si>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</si>
  <si>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</si>
  <si>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</si>
  <si>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</si>
  <si>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</si>
  <si>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</si>
  <si>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</si>
  <si>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</si>
  <si>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</si>
  <si>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</si>
  <si>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</si>
  <si>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</si>
  <si>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</si>
  <si>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</si>
  <si>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</si>
  <si>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</si>
  <si>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</si>
  <si>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</si>
  <si>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</si>
  <si>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</si>
  <si>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</si>
  <si>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</si>
  <si>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</si>
  <si>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</si>
  <si>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</si>
  <si>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</si>
  <si>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</si>
  <si>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</si>
  <si>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</si>
  <si>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</si>
  <si>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</si>
  <si>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</si>
  <si>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</si>
  <si>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</si>
  <si>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</si>
  <si>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</si>
  <si>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</si>
  <si>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</si>
  <si>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</si>
  <si>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</si>
  <si>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</si>
  <si>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</si>
  <si>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</si>
  <si>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</si>
  <si>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</si>
  <si>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</si>
  <si>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</si>
  <si>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</si>
  <si>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</si>
  <si>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</si>
  <si>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</si>
  <si>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</si>
  <si>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</si>
  <si>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</si>
  <si>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</si>
  <si>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</si>
  <si>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</si>
  <si>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</si>
  <si>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</si>
  <si>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</si>
  <si>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</si>
  <si>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</si>
  <si>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</si>
  <si>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</si>
  <si>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</si>
  <si>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</si>
  <si>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</si>
  <si>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</si>
  <si>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</si>
  <si>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</si>
  <si>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</si>
  <si>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</si>
  <si>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</si>
  <si>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</si>
  <si>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</si>
  <si>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</si>
  <si>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</si>
  <si>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</si>
  <si>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</si>
  <si>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</si>
  <si>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</si>
  <si>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</si>
  <si>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</si>
  <si>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</si>
  <si>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</si>
  <si>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</si>
  <si>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</si>
  <si>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</si>
  <si>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</si>
  <si>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</si>
  <si>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</si>
  <si>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</si>
  <si>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</si>
  <si>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</si>
  <si>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</si>
  <si>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</si>
  <si>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</si>
  <si>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</si>
  <si>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</si>
  <si>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</si>
  <si>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</si>
  <si>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</si>
  <si>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</si>
  <si>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</si>
  <si>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</si>
  <si>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</si>
  <si>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</si>
  <si>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</si>
  <si>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</si>
  <si>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</si>
  <si>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</si>
  <si>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</si>
  <si>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</si>
  <si>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</si>
  <si>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</si>
  <si>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</si>
  <si>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</si>
  <si>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</si>
  <si>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</si>
  <si>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</si>
  <si>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</si>
  <si>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</si>
  <si>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</si>
  <si>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</si>
  <si>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</si>
  <si>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</si>
  <si>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</si>
  <si>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</si>
  <si>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</si>
  <si>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</si>
  <si>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</si>
  <si>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</si>
  <si>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</si>
  <si>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</si>
  <si>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</si>
  <si>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</si>
  <si>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</si>
  <si>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</si>
  <si>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</si>
  <si>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</si>
  <si>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</si>
  <si>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</si>
  <si>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</si>
  <si>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</si>
  <si>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</si>
  <si>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</si>
  <si>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</si>
  <si>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</si>
  <si>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</si>
  <si>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</si>
  <si>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</si>
  <si>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</si>
  <si>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</si>
  <si>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</si>
  <si>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</si>
  <si>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</si>
  <si>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</si>
  <si>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</si>
  <si>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</si>
  <si>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</si>
  <si>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</si>
  <si>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</si>
  <si>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</si>
  <si>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</si>
  <si>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</si>
  <si>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</si>
  <si>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</si>
  <si>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</si>
  <si>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</si>
  <si>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</si>
  <si>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</si>
  <si>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</si>
  <si>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</si>
  <si>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</si>
  <si>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</si>
  <si>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</si>
  <si>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</si>
  <si>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</si>
  <si>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</si>
  <si>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</si>
  <si>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</si>
  <si>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</si>
  <si>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</si>
  <si>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</si>
  <si>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</si>
  <si>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</si>
  <si>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</si>
  <si>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</si>
  <si>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</si>
  <si>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</si>
  <si>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</si>
  <si>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</si>
  <si>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</si>
  <si>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</si>
  <si>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</si>
  <si>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</si>
  <si>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</si>
  <si>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</si>
  <si>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</si>
  <si>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</si>
  <si>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</si>
  <si>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</si>
  <si>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</si>
  <si>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</si>
  <si>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</si>
  <si>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</si>
  <si>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</si>
  <si>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</si>
  <si>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</si>
  <si>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</si>
  <si>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</si>
  <si>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</si>
  <si>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</si>
  <si>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</si>
  <si>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</si>
  <si>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</si>
  <si>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</si>
  <si>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</si>
  <si>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</si>
  <si>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</si>
  <si>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</si>
  <si>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</si>
  <si>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</si>
  <si>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</si>
  <si>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</si>
  <si>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</si>
  <si>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</si>
  <si>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</si>
  <si>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</si>
  <si>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</si>
  <si>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</si>
  <si>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</si>
  <si>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</si>
  <si>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</si>
  <si>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</si>
  <si>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</si>
  <si>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</si>
  <si>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</si>
  <si>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</si>
  <si>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</si>
  <si>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</si>
  <si>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</si>
  <si>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</si>
  <si>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</si>
  <si>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</si>
  <si>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</si>
  <si>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</si>
  <si>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</si>
  <si>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</si>
  <si>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</si>
  <si>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</si>
  <si>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</si>
  <si>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</si>
  <si>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</si>
  <si>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</si>
  <si>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</si>
  <si>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</si>
  <si>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</si>
  <si>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</si>
  <si>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</si>
  <si>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</si>
  <si>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</si>
  <si>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</si>
  <si>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</si>
  <si>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</si>
  <si>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</si>
  <si>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</si>
  <si>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</si>
  <si>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</si>
  <si>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</si>
  <si>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</si>
  <si>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</si>
  <si>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</si>
  <si>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</si>
  <si>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</si>
  <si>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</si>
  <si>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</si>
  <si>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</si>
  <si>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</si>
  <si>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</si>
  <si>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</si>
  <si>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</si>
  <si>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</si>
  <si>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</si>
  <si>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</si>
  <si>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</si>
  <si>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</si>
  <si>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</si>
  <si>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</si>
  <si>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</si>
  <si>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</si>
  <si>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</si>
  <si>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</si>
  <si>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</si>
  <si>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</si>
  <si>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</si>
  <si>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</si>
  <si>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</si>
  <si>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</si>
  <si>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</si>
  <si>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</si>
  <si>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</si>
  <si>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</si>
  <si>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</si>
  <si>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</si>
  <si>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</si>
  <si>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</si>
  <si>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</si>
  <si>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</si>
  <si>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</si>
  <si>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</si>
  <si>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</si>
  <si>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</si>
  <si>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</si>
  <si>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</si>
  <si>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</si>
  <si>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</si>
  <si>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</si>
  <si>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</si>
  <si>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</si>
  <si>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</si>
  <si>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</si>
  <si>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</si>
  <si>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</si>
  <si>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</si>
  <si>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</si>
  <si>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</si>
  <si>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</si>
  <si>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</si>
  <si>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</si>
  <si>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</si>
  <si>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</si>
  <si>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</si>
  <si>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</si>
  <si>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</si>
  <si>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</si>
  <si>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</si>
  <si>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</si>
  <si>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</si>
  <si>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</si>
  <si>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</si>
  <si>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</si>
  <si>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</si>
  <si>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</si>
  <si>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</si>
  <si>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</si>
  <si>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</si>
  <si>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</si>
  <si>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</si>
  <si>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</si>
  <si>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</si>
  <si>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</si>
  <si>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</si>
  <si>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</si>
  <si>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</si>
  <si>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</si>
  <si>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</si>
  <si>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</si>
  <si>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</si>
  <si>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</si>
  <si>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</si>
  <si>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</si>
  <si>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</si>
  <si>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</si>
  <si>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</si>
  <si>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</si>
  <si>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</si>
  <si>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</si>
  <si>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</si>
  <si>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</si>
  <si>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</si>
  <si>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</si>
  <si>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</si>
  <si>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</si>
  <si>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</si>
  <si>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</si>
  <si>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</si>
  <si>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</si>
  <si>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</si>
  <si>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</si>
  <si>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</si>
  <si>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</si>
  <si>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</si>
  <si>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</si>
  <si>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</si>
  <si>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</si>
  <si>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</si>
  <si>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</si>
  <si>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</si>
  <si>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</si>
  <si>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</si>
  <si>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</si>
  <si>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</si>
  <si>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</si>
  <si>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</si>
  <si>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</si>
  <si>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</si>
  <si>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</si>
  <si>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</si>
  <si>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</si>
  <si>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</si>
  <si>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</si>
  <si>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</si>
  <si>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</si>
  <si>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</si>
  <si>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</si>
  <si>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</si>
  <si>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</si>
  <si>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</si>
  <si>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</si>
  <si>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</si>
  <si>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</si>
  <si>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</si>
  <si>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</si>
  <si>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</si>
  <si>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</si>
  <si>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</si>
  <si>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</si>
  <si>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</si>
  <si>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</si>
  <si>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</si>
  <si>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</si>
  <si>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</si>
  <si>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</si>
  <si>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</si>
  <si>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</si>
  <si>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</si>
  <si>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</si>
  <si>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</si>
  <si>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</si>
  <si>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</si>
  <si>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</si>
  <si>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</si>
  <si>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</si>
  <si>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</si>
  <si>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</si>
  <si>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</si>
  <si>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</si>
  <si>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</si>
  <si>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</si>
  <si>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</si>
  <si>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</si>
  <si>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</si>
  <si>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</si>
  <si>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</si>
  <si>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</si>
  <si>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</si>
  <si>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</si>
  <si>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</si>
  <si>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</si>
  <si>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</si>
  <si>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</si>
  <si>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</si>
  <si>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</si>
  <si>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</si>
  <si>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</si>
  <si>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</si>
  <si>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</si>
  <si>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</si>
  <si>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</si>
  <si>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</si>
  <si>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</si>
  <si>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</si>
  <si>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</si>
  <si>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</si>
  <si>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</si>
  <si>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</si>
  <si>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</si>
  <si>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</si>
  <si>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</si>
  <si>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</si>
  <si>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</si>
  <si>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</si>
  <si>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</si>
  <si>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</si>
  <si>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</si>
  <si>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</si>
  <si>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</si>
  <si>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</si>
  <si>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</si>
  <si>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</si>
  <si>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</si>
  <si>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</si>
  <si>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</si>
  <si>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</si>
  <si>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</si>
  <si>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</si>
  <si>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</si>
  <si>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</si>
  <si>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</si>
  <si>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</si>
  <si>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</si>
  <si>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</si>
  <si>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</si>
  <si>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</si>
  <si>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</si>
  <si>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</si>
  <si>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</si>
  <si>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</si>
  <si>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</si>
  <si>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</si>
  <si>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</si>
  <si>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</si>
  <si>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</si>
  <si>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</si>
  <si>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</si>
  <si>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</si>
  <si>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</si>
  <si>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</si>
  <si>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</si>
  <si>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</si>
  <si>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</si>
  <si>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</si>
  <si>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</si>
  <si>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</si>
  <si>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</si>
  <si>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</si>
  <si>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</si>
  <si>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</si>
  <si>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</si>
  <si>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</si>
  <si>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</si>
  <si>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</si>
  <si>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</si>
  <si>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</si>
  <si>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</si>
  <si>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</si>
  <si>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</si>
  <si>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</si>
  <si>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</si>
  <si>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</si>
  <si>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</si>
  <si>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</si>
  <si>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</si>
  <si>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</si>
  <si>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</si>
  <si>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</si>
  <si>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</si>
  <si>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</si>
  <si>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</si>
  <si>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</si>
  <si>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</si>
  <si>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</si>
  <si>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</si>
  <si>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</si>
  <si>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</si>
  <si>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</si>
  <si>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</si>
  <si>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</si>
  <si>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</si>
  <si>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</si>
  <si>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</si>
  <si>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</si>
  <si>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</si>
  <si>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</si>
  <si>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</si>
  <si>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</si>
  <si>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</si>
  <si>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</si>
  <si>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</si>
  <si>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</si>
  <si>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</si>
  <si>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</si>
  <si>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</si>
  <si>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</si>
  <si>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</si>
  <si>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</si>
  <si>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</si>
  <si>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</si>
  <si>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</si>
  <si>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</si>
  <si>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</si>
  <si>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</si>
  <si>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</si>
  <si>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</si>
  <si>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</si>
  <si>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</si>
  <si>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</si>
  <si>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</si>
  <si>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</si>
  <si>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</si>
  <si>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</si>
  <si>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</si>
  <si>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</si>
  <si>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</si>
  <si>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</si>
  <si>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</si>
  <si>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</si>
  <si>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</si>
  <si>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</si>
  <si>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</si>
  <si>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</si>
  <si>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</si>
  <si>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</si>
  <si>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</si>
  <si>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</si>
  <si>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</si>
  <si>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</si>
  <si>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</si>
  <si>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</si>
  <si>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</si>
  <si>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</si>
  <si>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</si>
  <si>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</si>
  <si>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</si>
  <si>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</si>
  <si>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</si>
  <si>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</si>
  <si>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</si>
  <si>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</si>
  <si>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</si>
  <si>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</si>
  <si>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</si>
  <si>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</si>
  <si>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</si>
  <si>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</si>
  <si>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</si>
  <si>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</si>
  <si>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</si>
  <si>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</si>
  <si>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</si>
  <si>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</si>
  <si>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</si>
  <si>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</si>
  <si>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</si>
  <si>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</si>
  <si>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</si>
  <si>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</si>
  <si>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</si>
  <si>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</si>
  <si>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</si>
  <si>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</si>
  <si>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</si>
  <si>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</si>
  <si>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</si>
  <si>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</si>
  <si>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</si>
  <si>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</si>
  <si>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</si>
  <si>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</si>
  <si>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</si>
  <si>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</si>
  <si>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</si>
  <si>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</si>
  <si>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</si>
  <si>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</si>
  <si>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</si>
  <si>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</si>
  <si>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</si>
  <si>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</si>
  <si>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</si>
  <si>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</si>
  <si>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</si>
  <si>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</si>
  <si>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</si>
  <si>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</si>
  <si>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</si>
  <si>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</si>
  <si>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</si>
  <si>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</si>
  <si>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</si>
  <si>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</si>
  <si>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</si>
  <si>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</si>
  <si>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</si>
  <si>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</si>
  <si>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</si>
  <si>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</si>
  <si>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</si>
  <si>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</si>
  <si>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</si>
  <si>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</si>
  <si>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</si>
  <si>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</si>
  <si>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</si>
  <si>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</si>
  <si>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</si>
  <si>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</si>
  <si>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</si>
  <si>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</si>
  <si>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</si>
  <si>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</si>
  <si>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</si>
  <si>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</si>
  <si>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</si>
  <si>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</si>
  <si>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</si>
  <si>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</si>
  <si>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</si>
  <si>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</si>
  <si>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</si>
  <si>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</si>
  <si>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</si>
  <si>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</si>
  <si>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</si>
  <si>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</si>
  <si>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</si>
  <si>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</si>
  <si>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</si>
  <si>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</si>
  <si>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</si>
  <si>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</si>
  <si>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</si>
  <si>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</si>
  <si>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</si>
  <si>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</si>
  <si>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</si>
  <si>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</si>
  <si>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</si>
  <si>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</si>
  <si>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</si>
  <si>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</si>
  <si>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</si>
  <si>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</si>
  <si>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</si>
  <si>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</si>
  <si>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</si>
  <si>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</si>
  <si>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</si>
  <si>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</si>
  <si>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</si>
  <si>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</si>
  <si>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</si>
  <si>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</si>
  <si>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</si>
  <si>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</si>
  <si>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</si>
  <si>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</si>
  <si>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</si>
  <si>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</si>
  <si>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</si>
  <si>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</si>
  <si>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</si>
  <si>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</si>
  <si>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</si>
  <si>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</si>
  <si>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</si>
  <si>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</si>
  <si>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</si>
  <si>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</si>
  <si>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</si>
  <si>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</si>
  <si>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</si>
  <si>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</si>
  <si>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</si>
  <si>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</si>
  <si>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</si>
  <si>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</si>
  <si>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</si>
  <si>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</si>
  <si>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</si>
  <si>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</si>
  <si>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</si>
  <si>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</si>
  <si>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</si>
  <si>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</si>
  <si>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</si>
  <si>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</si>
  <si>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</si>
  <si>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</si>
  <si>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</si>
  <si>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</si>
  <si>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</si>
  <si>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</si>
  <si>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</si>
  <si>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</si>
  <si>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</si>
  <si>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</si>
  <si>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</si>
  <si>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</si>
  <si>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</si>
  <si>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</si>
  <si>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</si>
  <si>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</si>
  <si>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</si>
  <si>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</si>
  <si>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</si>
  <si>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</si>
  <si>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</si>
  <si>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</si>
  <si>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</si>
  <si>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</si>
  <si>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</si>
  <si>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</si>
  <si>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</si>
  <si>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</si>
  <si>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</si>
  <si>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</si>
  <si>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</si>
  <si>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</si>
  <si>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</si>
  <si>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</si>
  <si>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</si>
  <si>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</si>
  <si>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</si>
  <si>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</si>
  <si>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</si>
  <si>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</si>
  <si>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</si>
  <si>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</si>
  <si>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</si>
  <si>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</si>
  <si>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</si>
  <si>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</si>
  <si>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</si>
  <si>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</si>
  <si>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</si>
  <si>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</si>
  <si>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</si>
  <si>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</si>
  <si>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</si>
  <si>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</si>
  <si>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</si>
  <si>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</si>
  <si>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</si>
  <si>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</si>
  <si>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</si>
  <si>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</si>
  <si>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</si>
  <si>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</si>
  <si>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</si>
  <si>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</si>
  <si>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</si>
  <si>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</si>
  <si>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</si>
  <si>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</si>
  <si>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</si>
  <si>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</si>
  <si>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</si>
  <si>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</si>
  <si>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</si>
  <si>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</si>
  <si>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</si>
  <si>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</si>
  <si>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</si>
  <si>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</si>
  <si>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</si>
  <si>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</si>
  <si>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</si>
  <si>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</si>
  <si>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</si>
  <si>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</si>
  <si>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</si>
  <si>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</si>
  <si>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</si>
  <si>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</si>
  <si>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</si>
  <si>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</si>
  <si>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</si>
  <si>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</si>
  <si>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</si>
  <si>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</si>
  <si>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</si>
  <si>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</si>
  <si>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</si>
  <si>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</si>
  <si>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</si>
  <si>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</si>
  <si>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</si>
  <si>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</si>
  <si>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</si>
  <si>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</si>
  <si>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</si>
  <si>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</si>
  <si>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</si>
  <si>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</si>
  <si>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</si>
  <si>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</si>
  <si>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</si>
  <si>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</si>
  <si>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</si>
  <si>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</si>
  <si>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</si>
  <si>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</si>
  <si>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</si>
  <si>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</si>
  <si>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</si>
  <si>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</si>
  <si>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</si>
  <si>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</si>
  <si>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</si>
  <si>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</si>
  <si>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</si>
  <si>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</si>
  <si>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</si>
  <si>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</si>
  <si>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</si>
  <si>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</si>
  <si>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</si>
  <si>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</si>
  <si>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</si>
  <si>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</si>
  <si>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</si>
  <si>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</si>
  <si>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</si>
  <si>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</si>
  <si>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</si>
  <si>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</si>
  <si>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</si>
  <si>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</si>
  <si>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</si>
  <si>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</si>
  <si>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</si>
  <si>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</si>
  <si>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</si>
  <si>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</si>
  <si>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</si>
  <si>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</si>
  <si>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</si>
  <si>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</si>
  <si>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</si>
  <si>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</si>
  <si>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</si>
  <si>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</si>
  <si>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</si>
  <si>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</si>
  <si>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</si>
  <si>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</si>
  <si>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</si>
  <si>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</si>
  <si>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</si>
  <si>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</si>
  <si>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</si>
  <si>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</si>
  <si>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</si>
  <si>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</si>
  <si>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</si>
  <si>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</si>
  <si>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</si>
  <si>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</si>
  <si>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</si>
  <si>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</si>
  <si>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</si>
  <si>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</si>
  <si>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</si>
  <si>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</si>
  <si>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</si>
  <si>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</si>
  <si>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</si>
  <si>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</si>
  <si>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</si>
  <si>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</si>
  <si>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</si>
  <si>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</si>
  <si>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</si>
  <si>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</si>
  <si>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</si>
  <si>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</si>
  <si>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</si>
  <si>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</si>
  <si>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</si>
  <si>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</si>
  <si>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</si>
  <si>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</si>
  <si>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</si>
  <si>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</si>
  <si>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</si>
  <si>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</si>
  <si>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</si>
  <si>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</si>
  <si>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</si>
  <si>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</si>
  <si>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</si>
  <si>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</si>
  <si>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</si>
  <si>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</si>
  <si>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</si>
  <si>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</si>
  <si>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</si>
  <si>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</si>
  <si>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</si>
  <si>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</si>
  <si>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</si>
  <si>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</si>
  <si>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</si>
  <si>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</si>
  <si>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</si>
  <si>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</si>
  <si>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</si>
  <si>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</si>
  <si>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</si>
  <si>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</si>
  <si>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</si>
  <si>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</si>
  <si>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</si>
  <si>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</si>
  <si>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</si>
  <si>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</si>
  <si>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</si>
  <si>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</si>
  <si>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</si>
  <si>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</si>
  <si>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</si>
  <si>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</si>
  <si>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</si>
  <si>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</si>
  <si>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</si>
  <si>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</si>
  <si>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</si>
  <si>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</si>
  <si>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</si>
  <si>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</si>
  <si>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</si>
  <si>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</si>
  <si>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</si>
  <si>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</si>
  <si>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</si>
  <si>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</si>
  <si>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</si>
  <si>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</si>
  <si>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</si>
  <si>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</si>
  <si>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</si>
  <si>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</si>
  <si>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</si>
  <si>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</si>
  <si>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</si>
  <si>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</si>
  <si>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</si>
  <si>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</si>
  <si>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</si>
  <si>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</si>
  <si>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</si>
  <si>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</si>
  <si>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</si>
  <si>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</si>
  <si>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</si>
  <si>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</si>
  <si>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</si>
  <si>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</si>
  <si>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</si>
  <si>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</si>
  <si>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</si>
  <si>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</si>
  <si>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</si>
  <si>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</si>
  <si>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</si>
  <si>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</si>
  <si>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</si>
  <si>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</si>
  <si>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</si>
  <si>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</si>
  <si>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</si>
  <si>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</si>
  <si>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</si>
  <si>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</si>
  <si>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</si>
  <si>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</si>
  <si>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</si>
  <si>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</si>
  <si>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</si>
  <si>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</si>
  <si>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</si>
  <si>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</si>
  <si>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</si>
  <si>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</si>
  <si>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</si>
  <si>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</si>
  <si>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</si>
  <si>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</si>
  <si>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</si>
  <si>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</si>
  <si>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</si>
  <si>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</si>
  <si>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</si>
  <si>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</si>
  <si>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</si>
  <si>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</si>
  <si>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</si>
  <si>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</si>
  <si>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</si>
  <si>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</si>
  <si>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</si>
  <si>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</si>
  <si>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</si>
  <si>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</si>
  <si>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</si>
  <si>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</si>
  <si>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</si>
  <si>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</si>
  <si>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</si>
  <si>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</si>
  <si>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</si>
  <si>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</si>
  <si>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</si>
  <si>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</si>
  <si>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</si>
  <si>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</si>
  <si>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</si>
  <si>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</si>
  <si>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</si>
  <si>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</si>
  <si>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</si>
  <si>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</si>
  <si>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</si>
  <si>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</si>
  <si>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</si>
  <si>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</si>
  <si>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</si>
  <si>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</si>
  <si>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</si>
  <si>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</si>
  <si>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</si>
  <si>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</si>
  <si>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</si>
  <si>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</si>
  <si>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</si>
  <si>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</si>
  <si>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</si>
  <si>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</si>
  <si>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</si>
  <si>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</si>
  <si>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</si>
  <si>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</si>
  <si>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</si>
  <si>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</si>
  <si>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</si>
  <si>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</si>
  <si>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</si>
  <si>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</si>
  <si>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</si>
  <si>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</si>
  <si>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</si>
  <si>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</si>
  <si>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</si>
  <si>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</si>
  <si>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</si>
  <si>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</si>
  <si>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</si>
  <si>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</si>
  <si>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</si>
  <si>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</si>
  <si>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</si>
  <si>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</si>
  <si>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</si>
  <si>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</si>
  <si>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</si>
  <si>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</si>
  <si>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</si>
  <si>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</si>
  <si>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</si>
  <si>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</si>
  <si>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</si>
  <si>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</si>
  <si>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</si>
  <si>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</si>
  <si>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</si>
  <si>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</si>
  <si>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</si>
  <si>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</si>
  <si>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</si>
  <si>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</si>
  <si>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</si>
  <si>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</si>
  <si>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</si>
  <si>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</si>
  <si>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</si>
  <si>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</si>
  <si>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</si>
  <si>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</si>
  <si>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</si>
  <si>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</si>
  <si>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</si>
  <si>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</si>
  <si>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</si>
  <si>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</si>
  <si>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</si>
  <si>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</si>
  <si>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</si>
  <si>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</si>
  <si>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</si>
  <si>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</si>
  <si>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</si>
  <si>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</si>
  <si>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</si>
  <si>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</si>
  <si>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</si>
  <si>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</si>
  <si>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</si>
  <si>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</si>
  <si>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</si>
  <si>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</si>
  <si>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</si>
  <si>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</si>
  <si>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</si>
  <si>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</si>
  <si>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</si>
  <si>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</si>
  <si>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</si>
  <si>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</si>
  <si>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</si>
  <si>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</si>
  <si>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</si>
  <si>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</si>
  <si>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</si>
  <si>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</si>
  <si>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</si>
  <si>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</si>
  <si>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</si>
  <si>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</si>
  <si>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</si>
  <si>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</si>
  <si>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</si>
  <si>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</si>
  <si>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</si>
  <si>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</si>
  <si>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</si>
  <si>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</si>
  <si>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</si>
  <si>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</si>
  <si>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</si>
  <si>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</si>
  <si>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</si>
  <si>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</si>
  <si>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</si>
  <si>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</si>
  <si>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</si>
  <si>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</si>
  <si>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</si>
  <si>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</si>
  <si>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</si>
  <si>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</si>
  <si>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</si>
  <si>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</si>
  <si>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</si>
  <si>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</si>
  <si>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</si>
  <si>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</si>
  <si>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</si>
  <si>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</si>
  <si>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</si>
  <si>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</si>
  <si>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</si>
  <si>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</si>
  <si>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</si>
  <si>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</si>
  <si>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</si>
  <si>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</si>
  <si>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</si>
  <si>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</si>
  <si>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</si>
  <si>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</si>
  <si>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</si>
  <si>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</si>
  <si>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</si>
  <si>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</si>
  <si>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</si>
  <si>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</si>
  <si>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</si>
  <si>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</si>
  <si>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</si>
  <si>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</si>
  <si>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</si>
  <si>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</si>
  <si>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</si>
  <si>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</si>
  <si>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</si>
  <si>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</si>
  <si>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</si>
  <si>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</si>
  <si>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</si>
  <si>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</si>
  <si>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</si>
  <si>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</si>
  <si>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</si>
  <si>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</si>
  <si>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</si>
  <si>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</si>
  <si>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</si>
  <si>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</si>
  <si>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</si>
  <si>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</si>
  <si>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</si>
  <si>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</si>
  <si>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</si>
  <si>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</si>
  <si>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</si>
  <si>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</si>
  <si>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</si>
  <si>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</si>
  <si>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</si>
  <si>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</si>
  <si>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</si>
  <si>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</si>
  <si>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</si>
  <si>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</si>
  <si>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</si>
  <si>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</si>
  <si>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</si>
  <si>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</si>
  <si>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</si>
  <si>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</si>
  <si>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</si>
  <si>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</si>
  <si>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</si>
  <si>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</si>
  <si>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</si>
  <si>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</si>
  <si>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</si>
  <si>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</si>
  <si>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</si>
  <si>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</si>
  <si>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</si>
  <si>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</si>
  <si>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</si>
  <si>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</si>
  <si>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</si>
  <si>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</si>
  <si>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</si>
  <si>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</si>
  <si>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</si>
  <si>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</si>
  <si>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</si>
  <si>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</si>
  <si>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</si>
  <si>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</si>
  <si>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</si>
  <si>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</si>
  <si>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</si>
  <si>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</si>
  <si>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</si>
  <si>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</si>
  <si>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</si>
  <si>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</si>
  <si>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</si>
  <si>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</si>
  <si>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</si>
  <si>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</si>
  <si>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</si>
  <si>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</si>
  <si>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</si>
  <si>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</si>
  <si>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</si>
  <si>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</si>
  <si>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</si>
  <si>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</si>
  <si>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</si>
  <si>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</si>
  <si>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</si>
  <si>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</si>
  <si>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</si>
  <si>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</si>
  <si>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</si>
  <si>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</si>
  <si>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</si>
  <si>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</si>
  <si>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</si>
  <si>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</si>
  <si>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</si>
  <si>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</si>
  <si>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</si>
  <si>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</si>
  <si>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</si>
  <si>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</si>
  <si>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</si>
  <si>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</si>
  <si>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</si>
  <si>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</si>
  <si>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</si>
  <si>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</si>
  <si>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</si>
  <si>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</si>
  <si>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</si>
  <si>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</si>
  <si>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</si>
  <si>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</si>
  <si>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</si>
  <si>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</si>
  <si>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</si>
  <si>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</si>
  <si>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</si>
  <si>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</si>
  <si>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</si>
  <si>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</si>
  <si>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</si>
  <si>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</si>
  <si>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</si>
  <si>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</si>
  <si>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</si>
  <si>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</si>
  <si>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</si>
  <si>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</si>
  <si>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</si>
  <si>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</si>
  <si>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</si>
  <si>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</si>
  <si>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</si>
  <si>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</si>
  <si>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</si>
  <si>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</si>
  <si>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</si>
  <si>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</si>
  <si>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</si>
  <si>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</si>
  <si>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</si>
  <si>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</si>
  <si>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</si>
  <si>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</si>
  <si>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</si>
  <si>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</si>
  <si>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</si>
  <si>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</si>
  <si>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</si>
  <si>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</si>
  <si>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</si>
  <si>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</si>
  <si>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</si>
  <si>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</si>
  <si>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</si>
  <si>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</si>
  <si>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</si>
  <si>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</si>
  <si>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</si>
  <si>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</si>
  <si>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</si>
  <si>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</si>
  <si>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</si>
  <si>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</si>
  <si>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</si>
  <si>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</si>
  <si>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</si>
  <si>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</si>
  <si>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</si>
  <si>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</si>
  <si>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</si>
  <si>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</si>
  <si>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</si>
  <si>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</si>
  <si>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</si>
  <si>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</si>
  <si>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</si>
  <si>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</si>
  <si>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</si>
  <si>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</si>
  <si>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</si>
  <si>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</si>
  <si>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</si>
  <si>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</si>
  <si>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</si>
  <si>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</si>
  <si>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</si>
  <si>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</si>
  <si>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</si>
  <si>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</si>
  <si>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</si>
  <si>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</si>
  <si>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</si>
  <si>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</si>
  <si>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</si>
  <si>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</si>
  <si>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</si>
  <si>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</si>
  <si>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</si>
  <si>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</si>
  <si>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</si>
  <si>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</si>
  <si>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</si>
  <si>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</si>
  <si>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</si>
  <si>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</si>
  <si>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</si>
  <si>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</si>
  <si>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</si>
  <si>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</si>
  <si>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</si>
  <si>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</si>
  <si>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</si>
  <si>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</si>
  <si>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</si>
  <si>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</si>
  <si>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</si>
  <si>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</si>
  <si>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</si>
  <si>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</si>
  <si>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</si>
  <si>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</si>
  <si>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</si>
  <si>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</si>
  <si>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</si>
  <si>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</si>
  <si>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</si>
  <si>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</si>
  <si>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</si>
  <si>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</si>
  <si>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</si>
  <si>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</si>
  <si>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</si>
  <si>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</si>
  <si>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</si>
  <si>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</si>
  <si>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</si>
  <si>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</si>
  <si>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</si>
  <si>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</si>
  <si>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</si>
  <si>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</si>
  <si>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</si>
  <si>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</si>
  <si>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</si>
  <si>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</si>
  <si>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</si>
  <si>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</si>
  <si>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</si>
  <si>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</si>
  <si>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</si>
  <si>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</si>
  <si>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</si>
  <si>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</si>
  <si>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</si>
  <si>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</si>
  <si>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</si>
  <si>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</si>
  <si>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</si>
  <si>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</si>
  <si>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</si>
  <si>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</si>
  <si>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</si>
  <si>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</si>
  <si>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</si>
  <si>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</si>
  <si>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</si>
  <si>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</si>
  <si>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</si>
  <si>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</si>
  <si>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</si>
  <si>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</si>
  <si>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</si>
  <si>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</si>
  <si>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</si>
  <si>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</si>
  <si>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</si>
  <si>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</si>
  <si>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</si>
  <si>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</si>
  <si>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</si>
  <si>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</si>
  <si>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</si>
  <si>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</si>
  <si>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</si>
  <si>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</si>
  <si>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</si>
  <si>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</si>
  <si>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</si>
  <si>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</si>
  <si>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</si>
  <si>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</si>
  <si>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</si>
  <si>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</si>
  <si>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</si>
  <si>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</si>
  <si>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</si>
  <si>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</si>
  <si>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</si>
  <si>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</si>
  <si>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</si>
  <si>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</si>
  <si>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</si>
  <si>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</si>
  <si>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</si>
  <si>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</si>
  <si>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</si>
  <si>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</si>
  <si>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</si>
  <si>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</si>
  <si>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</si>
  <si>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</si>
  <si>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</si>
  <si>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</si>
  <si>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</si>
  <si>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</si>
  <si>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</si>
  <si>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</si>
  <si>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</si>
  <si>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</si>
  <si>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</si>
  <si>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</si>
  <si>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</si>
  <si>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</si>
  <si>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</si>
  <si>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</si>
  <si>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</si>
  <si>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</si>
  <si>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</si>
  <si>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</si>
  <si>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</si>
  <si>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</si>
  <si>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</si>
  <si>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</si>
  <si>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</si>
  <si>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</si>
  <si>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</si>
  <si>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</si>
  <si>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</si>
  <si>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</si>
  <si>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</si>
  <si>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</si>
  <si>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</si>
  <si>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</si>
  <si>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</si>
  <si>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</si>
  <si>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</si>
  <si>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</si>
  <si>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</si>
  <si>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</si>
  <si>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</si>
  <si>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</si>
  <si>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</si>
  <si>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</si>
  <si>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</si>
  <si>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</si>
  <si>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</si>
  <si>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</si>
  <si>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</si>
  <si>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</si>
  <si>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</si>
  <si>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</si>
  <si>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</si>
  <si>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</si>
  <si>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</si>
  <si>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</si>
  <si>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</si>
  <si>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</si>
  <si>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</si>
  <si>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</si>
  <si>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</si>
  <si>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</si>
  <si>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</si>
  <si>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</si>
  <si>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</si>
  <si>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</si>
  <si>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</si>
  <si>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</si>
  <si>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</si>
  <si>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</si>
  <si>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</si>
  <si>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</si>
  <si>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</si>
  <si>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</si>
  <si>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</si>
  <si>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</si>
  <si>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</si>
  <si>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</si>
  <si>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</si>
  <si>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</si>
  <si>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</si>
  <si>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</si>
  <si>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</si>
  <si>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</si>
  <si>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</si>
  <si>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</si>
  <si>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</si>
  <si>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</si>
  <si>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</si>
  <si>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</si>
  <si>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</si>
  <si>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</si>
  <si>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</si>
  <si>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</si>
  <si>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</si>
  <si>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</si>
  <si>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</si>
  <si>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</si>
  <si>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</si>
  <si>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</si>
  <si>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</si>
  <si>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</si>
  <si>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</si>
  <si>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</si>
  <si>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</si>
  <si>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</si>
  <si>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</si>
  <si>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</si>
  <si>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</si>
  <si>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</si>
  <si>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</si>
  <si>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</si>
  <si>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</si>
  <si>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</si>
  <si>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</si>
  <si>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</si>
  <si>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</si>
  <si>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</si>
  <si>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</si>
  <si>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</si>
  <si>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</si>
  <si>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</si>
  <si>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</si>
  <si>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</si>
  <si>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</si>
  <si>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</si>
  <si>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</si>
  <si>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</si>
  <si>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</si>
  <si>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</si>
  <si>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</si>
  <si>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</si>
  <si>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</si>
  <si>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</si>
  <si>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</si>
  <si>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</si>
  <si>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</si>
  <si>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</si>
  <si>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</si>
  <si>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</si>
  <si>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</si>
  <si>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</si>
  <si>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</si>
  <si>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</si>
  <si>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</si>
  <si>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</si>
  <si>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</si>
  <si>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</si>
  <si>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</si>
  <si>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</si>
  <si>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</si>
  <si>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</si>
  <si>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</si>
  <si>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</si>
  <si>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</si>
  <si>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</si>
  <si>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</si>
  <si>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</si>
  <si>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</si>
  <si>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</si>
  <si>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</si>
  <si>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</si>
  <si>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</si>
  <si>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</si>
  <si>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</si>
  <si>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</si>
  <si>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</si>
  <si>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</si>
  <si>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</si>
  <si>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</si>
  <si>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</si>
  <si>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</si>
  <si>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</si>
  <si>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</si>
  <si>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</si>
  <si>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</si>
  <si>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</si>
  <si>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</si>
  <si>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</si>
  <si>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</si>
  <si>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</si>
  <si>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</si>
  <si>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</si>
  <si>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</si>
  <si>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</si>
  <si>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</si>
  <si>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</si>
  <si>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</si>
  <si>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</si>
  <si>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</si>
  <si>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</si>
  <si>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</si>
  <si>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</si>
  <si>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</si>
  <si>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</si>
  <si>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</si>
  <si>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</si>
  <si>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</si>
  <si>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</si>
  <si>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</si>
  <si>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</si>
  <si>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</si>
  <si>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</si>
  <si>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</si>
  <si>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</si>
  <si>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</si>
  <si>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</si>
  <si>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</si>
  <si>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</si>
  <si>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</si>
  <si>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</si>
  <si>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</si>
  <si>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</si>
  <si>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</si>
  <si>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</si>
  <si>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</si>
  <si>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</si>
  <si>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</si>
  <si>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</si>
  <si>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</si>
  <si>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</si>
  <si>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</si>
  <si>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</si>
  <si>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</si>
  <si>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</si>
  <si>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</si>
  <si>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</si>
  <si>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</si>
  <si>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</si>
  <si>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</si>
  <si>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</si>
  <si>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</si>
  <si>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</si>
  <si>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</si>
  <si>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</si>
  <si>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</si>
  <si>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</si>
  <si>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</si>
  <si>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</si>
  <si>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</si>
  <si>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</si>
  <si>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</si>
  <si>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</si>
  <si>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</si>
  <si>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</si>
  <si>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</si>
  <si>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</si>
  <si>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</si>
  <si>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</si>
  <si>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</si>
  <si>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</si>
  <si>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</si>
  <si>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</si>
  <si>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</si>
  <si>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</si>
  <si>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</si>
  <si>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</si>
  <si>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</si>
  <si>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</si>
  <si>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</si>
  <si>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</si>
  <si>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</si>
  <si>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</si>
  <si>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</si>
  <si>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</si>
  <si>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</si>
  <si>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</si>
  <si>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</si>
  <si>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</si>
  <si>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</si>
  <si>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</si>
  <si>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</si>
  <si>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</si>
  <si>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</si>
  <si>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</si>
  <si>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</si>
  <si>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</si>
  <si>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</si>
  <si>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</si>
  <si>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</si>
  <si>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</si>
  <si>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</si>
  <si>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</si>
  <si>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</si>
  <si>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</si>
  <si>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</si>
  <si>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</si>
  <si>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</si>
  <si>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</si>
  <si>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</si>
  <si>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</si>
  <si>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</si>
  <si>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</si>
  <si>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</si>
  <si>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</si>
  <si>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</si>
  <si>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</si>
  <si>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</si>
  <si>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</si>
  <si>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</si>
  <si>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</si>
  <si>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</si>
  <si>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</si>
  <si>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</si>
  <si>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</si>
  <si>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</si>
  <si>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</si>
  <si>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</si>
  <si>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</si>
  <si>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</si>
  <si>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</si>
  <si>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</si>
  <si>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</si>
  <si>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</si>
  <si>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</si>
  <si>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</si>
  <si>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</si>
  <si>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</si>
  <si>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</si>
  <si>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</si>
  <si>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</si>
  <si>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</si>
  <si>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</si>
  <si>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</si>
  <si>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</si>
  <si>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</si>
  <si>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</si>
  <si>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</si>
  <si>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</si>
  <si>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</si>
  <si>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</si>
  <si>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</si>
  <si>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</si>
  <si>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</si>
  <si>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</si>
  <si>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</si>
  <si>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</si>
  <si>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</si>
  <si>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</si>
  <si>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</si>
  <si>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</si>
  <si>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</si>
  <si>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</si>
  <si>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</si>
  <si>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</si>
  <si>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</si>
  <si>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</si>
  <si>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</si>
  <si>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</si>
  <si>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</si>
  <si>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</si>
  <si>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</si>
  <si>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</si>
  <si>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</si>
  <si>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</si>
  <si>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</si>
  <si>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</si>
  <si>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</si>
  <si>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</si>
  <si>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</si>
  <si>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</si>
  <si>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</si>
  <si>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</si>
  <si>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</si>
  <si>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</si>
  <si>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</si>
  <si>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</si>
  <si>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</si>
  <si>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</si>
  <si>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</si>
  <si>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</si>
  <si>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</si>
  <si>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</si>
  <si>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</si>
  <si>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</si>
  <si>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</si>
  <si>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</si>
  <si>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</si>
  <si>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</si>
  <si>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</si>
  <si>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</si>
  <si>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</si>
  <si>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</si>
  <si>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</si>
  <si>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</si>
  <si>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</si>
  <si>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</si>
  <si>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</si>
  <si>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</si>
  <si>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</si>
  <si>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</si>
  <si>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</si>
  <si>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</si>
  <si>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</si>
  <si>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</si>
  <si>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</si>
  <si>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</si>
  <si>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</si>
  <si>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</si>
  <si>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</si>
  <si>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</si>
  <si>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</si>
  <si>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</si>
  <si>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</si>
  <si>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</si>
  <si>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</si>
  <si>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</si>
  <si>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</si>
  <si>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</si>
  <si>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</si>
  <si>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</si>
  <si>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</si>
  <si>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</si>
  <si>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</si>
  <si>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</si>
  <si>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</si>
  <si>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</si>
  <si>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</si>
  <si>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</si>
  <si>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</si>
  <si>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</si>
  <si>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</si>
  <si>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</si>
  <si>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</si>
  <si>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</si>
  <si>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</si>
  <si>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</si>
  <si>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</si>
  <si>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</si>
  <si>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</si>
  <si>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</si>
  <si>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</si>
  <si>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</si>
  <si>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</si>
  <si>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</si>
  <si>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</si>
  <si>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</si>
  <si>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</si>
  <si>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</si>
  <si>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</si>
  <si>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</si>
  <si>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</si>
  <si>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</si>
  <si>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</si>
  <si>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</si>
  <si>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</si>
  <si>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</si>
  <si>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</si>
  <si>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</si>
  <si>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</si>
  <si>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</si>
  <si>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</si>
  <si>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</si>
  <si>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</si>
  <si>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</si>
  <si>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</si>
  <si>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</si>
  <si>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</si>
  <si>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</si>
  <si>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</si>
  <si>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</si>
  <si>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</si>
  <si>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</si>
  <si>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</si>
  <si>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</si>
  <si>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</si>
  <si>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</si>
  <si>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</si>
  <si>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</si>
  <si>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</si>
  <si>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</si>
  <si>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</si>
  <si>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</si>
  <si>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</si>
  <si>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</si>
  <si>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</si>
  <si>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</si>
  <si>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</si>
  <si>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</si>
  <si>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</si>
  <si>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</si>
  <si>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</si>
  <si>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</si>
  <si>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</si>
  <si>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</si>
  <si>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</si>
  <si>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</si>
  <si>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</si>
  <si>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</si>
  <si>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</si>
  <si>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</si>
  <si>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</si>
  <si>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</si>
  <si>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</si>
  <si>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</si>
  <si>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</si>
  <si>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</si>
  <si>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</si>
  <si>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</si>
  <si>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</si>
  <si>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</si>
  <si>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</si>
  <si>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</si>
  <si>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</si>
  <si>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</si>
  <si>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</si>
  <si>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</si>
  <si>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</si>
  <si>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</si>
  <si>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</si>
  <si>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</si>
  <si>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</si>
  <si>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</si>
  <si>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</si>
  <si>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</si>
  <si>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</si>
  <si>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</si>
  <si>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</si>
  <si>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</si>
  <si>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</si>
  <si>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</si>
  <si>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</si>
  <si>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</si>
  <si>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</si>
  <si>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</si>
  <si>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</si>
  <si>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</si>
  <si>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</si>
  <si>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</si>
  <si>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</si>
  <si>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</si>
  <si>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</si>
  <si>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</si>
  <si>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</si>
  <si>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</si>
  <si>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</si>
  <si>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</si>
  <si>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</si>
  <si>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</si>
  <si>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</si>
  <si>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</si>
  <si>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</si>
  <si>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</si>
  <si>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</si>
  <si>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</si>
  <si>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</si>
  <si>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</si>
  <si>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</si>
  <si>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</si>
  <si>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</si>
  <si>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</si>
  <si>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</si>
  <si>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</si>
  <si>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</si>
  <si>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</si>
  <si>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</si>
  <si>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</si>
  <si>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</si>
  <si>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</si>
  <si>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</si>
  <si>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</si>
  <si>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</si>
  <si>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</si>
  <si>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</si>
  <si>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</si>
  <si>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</si>
  <si>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</si>
  <si>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</si>
  <si>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</si>
  <si>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</si>
  <si>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</si>
  <si>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</si>
  <si>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</si>
  <si>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</si>
  <si>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</si>
  <si>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</si>
  <si>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</si>
  <si>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</si>
  <si>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</si>
  <si>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</si>
  <si>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</si>
  <si>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</si>
  <si>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</si>
  <si>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</si>
  <si>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</si>
  <si>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</si>
  <si>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</si>
  <si>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</si>
  <si>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</si>
  <si>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</si>
  <si>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</si>
  <si>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</si>
  <si>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</si>
  <si>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</si>
  <si>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</si>
  <si>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</si>
  <si>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</si>
  <si>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</si>
  <si>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</si>
  <si>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</si>
  <si>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</si>
  <si>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</si>
  <si>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</si>
  <si>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</si>
  <si>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</si>
  <si>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</si>
  <si>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</si>
  <si>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</si>
  <si>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</si>
  <si>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</si>
  <si>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</si>
  <si>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</si>
  <si>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</si>
  <si>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</si>
  <si>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</si>
  <si>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</si>
  <si>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</si>
  <si>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</si>
  <si>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</si>
  <si>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</si>
  <si>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</si>
  <si>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</si>
  <si>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</si>
  <si>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</si>
  <si>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</si>
  <si>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</si>
  <si>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</si>
  <si>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</si>
  <si>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</si>
  <si>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</si>
  <si>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</si>
  <si>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</si>
  <si>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</si>
  <si>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</si>
  <si>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</si>
  <si>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</si>
  <si>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</si>
  <si>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</si>
  <si>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</si>
  <si>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</si>
  <si>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</si>
  <si>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</si>
  <si>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</si>
  <si>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</si>
  <si>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</si>
  <si>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</si>
  <si>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</si>
  <si>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</si>
  <si>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</si>
  <si>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</si>
  <si>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</si>
  <si>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</si>
  <si>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</si>
  <si>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</si>
  <si>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</si>
  <si>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</si>
  <si>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</si>
  <si>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</si>
  <si>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</si>
  <si>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</si>
  <si>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</si>
  <si>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</si>
  <si>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</si>
  <si>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</si>
  <si>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</si>
  <si>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</si>
  <si>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</si>
  <si>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</si>
  <si>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</si>
  <si>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</si>
  <si>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</si>
  <si>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</si>
  <si>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</si>
  <si>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</si>
  <si>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</si>
  <si>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</si>
  <si>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</si>
  <si>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</si>
  <si>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</si>
  <si>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</si>
  <si>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</si>
  <si>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</si>
  <si>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</si>
  <si>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</si>
  <si>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</si>
  <si>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</si>
  <si>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</si>
  <si>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</si>
  <si>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</si>
  <si>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</si>
  <si>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</si>
  <si>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</si>
  <si>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</si>
  <si>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</si>
  <si>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</si>
  <si>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</si>
  <si>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</si>
  <si>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</si>
  <si>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</si>
  <si>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</si>
  <si>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</si>
  <si>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</si>
  <si>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</si>
  <si>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</si>
  <si>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</si>
  <si>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</si>
  <si>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</si>
  <si>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</si>
  <si>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</si>
  <si>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</si>
  <si>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</si>
  <si>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</si>
  <si>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</si>
  <si>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</si>
  <si>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</si>
  <si>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</si>
  <si>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</si>
  <si>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</si>
  <si>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</si>
  <si>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</si>
  <si>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</si>
  <si>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</si>
  <si>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</si>
  <si>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</si>
  <si>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</si>
  <si>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</si>
  <si>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</si>
  <si>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</si>
  <si>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</si>
  <si>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</si>
  <si>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</si>
  <si>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</si>
  <si>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</si>
  <si>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</si>
  <si>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</si>
  <si>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</si>
  <si>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</si>
  <si>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</si>
  <si>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</si>
  <si>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</si>
  <si>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</si>
  <si>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</si>
  <si>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</si>
  <si>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</si>
  <si>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</si>
  <si>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</si>
  <si>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</si>
  <si>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</si>
  <si>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</si>
  <si>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</si>
  <si>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</si>
  <si>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</si>
  <si>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</si>
  <si>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</si>
  <si>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</si>
  <si>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</si>
  <si>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</si>
  <si>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</si>
  <si>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</si>
  <si>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</si>
  <si>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</si>
  <si>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</si>
  <si>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</si>
  <si>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</si>
  <si>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</si>
  <si>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</si>
  <si>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</si>
  <si>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</si>
  <si>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</si>
  <si>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</si>
  <si>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</si>
  <si>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</si>
  <si>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</si>
  <si>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</si>
  <si>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</si>
  <si>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</si>
  <si>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</si>
  <si>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</si>
  <si>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</si>
  <si>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</si>
  <si>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</si>
  <si>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</si>
  <si>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</si>
  <si>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</si>
  <si>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</si>
  <si>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</si>
  <si>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</si>
  <si>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</si>
  <si>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</si>
  <si>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</si>
  <si>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</si>
  <si>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</si>
  <si>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</si>
  <si>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</si>
  <si>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</si>
  <si>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</si>
  <si>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</si>
  <si>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</si>
  <si>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</si>
  <si>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</si>
  <si>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</si>
  <si>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</si>
  <si>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</si>
  <si>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</si>
  <si>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</si>
  <si>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</si>
  <si>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</si>
  <si>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</si>
  <si>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</si>
  <si>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</si>
  <si>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</si>
  <si>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</si>
  <si>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</si>
  <si>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</si>
  <si>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</si>
  <si>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</si>
  <si>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</si>
  <si>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</si>
  <si>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</si>
  <si>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</si>
  <si>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</si>
  <si>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</si>
  <si>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</si>
  <si>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</si>
  <si>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</si>
  <si>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</si>
  <si>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</si>
  <si>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</si>
  <si>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</si>
  <si>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</si>
  <si>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</si>
  <si>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</si>
  <si>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</si>
  <si>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</si>
  <si>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</si>
  <si>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</si>
  <si>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</si>
  <si>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</si>
  <si>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</si>
  <si>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</si>
  <si>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</si>
  <si>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</si>
  <si>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</si>
  <si>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</si>
  <si>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</si>
  <si>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</si>
  <si>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</si>
  <si>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</si>
  <si>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</si>
  <si>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</si>
  <si>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</si>
  <si>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</si>
  <si>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</si>
  <si>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</si>
  <si>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</si>
  <si>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</si>
  <si>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</si>
  <si>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</si>
  <si>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</si>
  <si>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</si>
  <si>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</si>
  <si>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</si>
  <si>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</si>
  <si>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</si>
  <si>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</si>
  <si>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</si>
  <si>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</si>
  <si>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</si>
  <si>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</si>
  <si>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</si>
  <si>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</si>
  <si>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</si>
  <si>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</si>
  <si>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</si>
  <si>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</si>
  <si>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</si>
  <si>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</si>
  <si>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</si>
  <si>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</si>
  <si>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</si>
  <si>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</si>
  <si>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</si>
  <si>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</si>
  <si>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</si>
  <si>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</si>
  <si>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</si>
  <si>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</si>
  <si>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</si>
  <si>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</si>
  <si>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</si>
  <si>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</si>
  <si>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</si>
  <si>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</si>
  <si>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</si>
  <si>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</si>
  <si>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</si>
  <si>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</si>
  <si>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</si>
  <si>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</si>
  <si>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</si>
  <si>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</si>
  <si>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</si>
  <si>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</si>
  <si>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</si>
  <si>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</si>
  <si>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</si>
  <si>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</si>
  <si>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</si>
  <si>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</si>
  <si>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</si>
  <si>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</si>
  <si>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</si>
  <si>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</si>
  <si>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</si>
  <si>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</si>
  <si>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</si>
  <si>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</si>
  <si>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</si>
  <si>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</si>
  <si>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</si>
  <si>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</si>
  <si>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</si>
  <si>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</si>
  <si>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</si>
  <si>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</si>
  <si>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</si>
  <si>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</si>
  <si>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</si>
  <si>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</si>
  <si>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</si>
  <si>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</si>
  <si>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</si>
  <si>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</si>
  <si>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</si>
  <si>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</si>
  <si>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</si>
  <si>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</si>
  <si>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</si>
  <si>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</si>
  <si>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</si>
  <si>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</si>
  <si>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</si>
  <si>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</si>
  <si>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</si>
  <si>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</si>
  <si>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</si>
  <si>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</si>
  <si>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</si>
  <si>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</si>
  <si>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</si>
  <si>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</si>
  <si>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</si>
  <si>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</si>
  <si>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</si>
  <si>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</si>
  <si>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</si>
  <si>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</si>
  <si>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</si>
  <si>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</si>
  <si>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</si>
  <si>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</si>
  <si>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</si>
  <si>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</si>
  <si>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</si>
  <si>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</si>
  <si>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</si>
  <si>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</si>
  <si>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</si>
  <si>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</si>
  <si>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</si>
  <si>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</si>
  <si>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</si>
  <si>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</si>
  <si>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</si>
  <si>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</si>
  <si>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</si>
  <si>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</si>
  <si>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</si>
  <si>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</si>
  <si>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</si>
  <si>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</si>
  <si>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</si>
  <si>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</si>
  <si>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</si>
  <si>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</si>
  <si>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</si>
  <si>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</si>
  <si>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</si>
  <si>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</si>
  <si>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</si>
  <si>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</si>
  <si>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</si>
  <si>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</si>
  <si>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</si>
  <si>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</si>
  <si>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</si>
  <si>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</si>
  <si>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</si>
  <si>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</si>
  <si>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</si>
  <si>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</si>
  <si>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</si>
  <si>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</si>
  <si>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</si>
  <si>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</si>
  <si>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</si>
  <si>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</si>
  <si>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</si>
  <si>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</si>
  <si>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</si>
  <si>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</si>
  <si>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</si>
  <si>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</si>
  <si>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</si>
  <si>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</si>
  <si>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</si>
  <si>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</si>
  <si>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</si>
  <si>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</si>
  <si>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</si>
  <si>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</si>
  <si>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</si>
  <si>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</si>
  <si>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</si>
  <si>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</si>
  <si>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</si>
  <si>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</si>
  <si>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</si>
  <si>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</si>
  <si>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</si>
  <si>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</si>
  <si>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</si>
  <si>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Sean England</t>
  </si>
  <si>
    <t>Sean.England@Knowles.com</t>
  </si>
  <si>
    <t>+44 1603 723368</t>
  </si>
  <si>
    <t>Product Compliance Manager</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</si>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</sst>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65" xfId="0"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8" t="s">
        <v>15606</v>
      </c>
      <c r="E8" s="409"/>
      <c r="F8" s="409"/>
      <c r="G8" s="409"/>
      <c r="H8" s="409"/>
      <c r="I8" s="409"/>
      <c r="J8" s="41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t="s">
        <v>15607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15608</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1" t="s">
        <v>15609</v>
      </c>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1" t="s">
        <v>15610</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1" t="s">
        <v>15612</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1" t="s">
        <v>15610</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1" t="s">
        <v>15613</v>
      </c>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15611</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11" t="s">
        <v>15612</v>
      </c>
      <c r="E21" s="412"/>
      <c r="F21" s="412"/>
      <c r="G21" s="412"/>
      <c r="H21" s="412"/>
      <c r="I21" s="412"/>
      <c r="J21" s="41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44379</v>
      </c>
      <c r="E22" s="440"/>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t="s">
        <v>15614</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5" t="s">
        <v>15615</v>
      </c>
      <c r="H77" s="416"/>
      <c r="I77" s="416"/>
      <c r="J77" s="41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6" priority="72" stopIfTrue="1">
      <formula>AND(OR($D$26="No",AND($D$26="Yes",$D$32="No")),OR($D$27="No",AND($D$27="Yes",$D$33="No")),OR($D$28="No",AND($D$28="Yes",$D$34="No")),OR($D$29="No",AND($D$29="Yes",$D$35="No")))</formula>
    </cfRule>
    <cfRule type="expression" dxfId="105" priority="73" stopIfTrue="1">
      <formula>IF(D75="",TRUE)</formula>
    </cfRule>
  </conditionalFormatting>
  <conditionalFormatting sqref="D26:E26">
    <cfRule type="expression" dxfId="104" priority="124" stopIfTrue="1">
      <formula>IF($D$26="",TRUE)</formula>
    </cfRule>
  </conditionalFormatting>
  <conditionalFormatting sqref="D27:E27">
    <cfRule type="expression" dxfId="103" priority="131" stopIfTrue="1">
      <formula>IF($D$27="",TRUE)</formula>
    </cfRule>
  </conditionalFormatting>
  <conditionalFormatting sqref="D28:E28">
    <cfRule type="expression" dxfId="102" priority="132" stopIfTrue="1">
      <formula>IF($D$28="",TRUE)</formula>
    </cfRule>
  </conditionalFormatting>
  <conditionalFormatting sqref="D29:E29">
    <cfRule type="expression" dxfId="101" priority="133" stopIfTrue="1">
      <formula>IF($D$29="",TRUE)</formula>
    </cfRule>
  </conditionalFormatting>
  <conditionalFormatting sqref="D9:G9">
    <cfRule type="expression" dxfId="100" priority="139" stopIfTrue="1">
      <formula>IF($D$9="",TRUE)</formula>
    </cfRule>
  </conditionalFormatting>
  <conditionalFormatting sqref="D15:J15">
    <cfRule type="expression" dxfId="99" priority="140" stopIfTrue="1">
      <formula>IF($D$15="",TRUE)</formula>
    </cfRule>
  </conditionalFormatting>
  <conditionalFormatting sqref="D22:E22">
    <cfRule type="expression" dxfId="98" priority="146" stopIfTrue="1">
      <formula>IF($D$22="",TRUE)</formula>
    </cfRule>
  </conditionalFormatting>
  <conditionalFormatting sqref="D34:E34 D40:E40 D52:E52 D58:E58 D64:E64 D70:E70">
    <cfRule type="expression" dxfId="97" priority="36" stopIfTrue="1">
      <formula>$P$28=""</formula>
    </cfRule>
  </conditionalFormatting>
  <conditionalFormatting sqref="D35:E35 D41:E41 D53:E53 D59:E59 D65:E65 D71:E71">
    <cfRule type="expression" dxfId="96" priority="151" stopIfTrue="1">
      <formula>$P$29=""</formula>
    </cfRule>
  </conditionalFormatting>
  <conditionalFormatting sqref="D32:E32">
    <cfRule type="expression" dxfId="95" priority="129" stopIfTrue="1">
      <formula>$P$26=""</formula>
    </cfRule>
  </conditionalFormatting>
  <conditionalFormatting sqref="D32:E32">
    <cfRule type="expression" dxfId="94" priority="42" stopIfTrue="1">
      <formula>IF(AND(OR($D$26="Yes",$D$26=""),$D$32=""),1,0)</formula>
    </cfRule>
  </conditionalFormatting>
  <conditionalFormatting sqref="D38 D50 D56 D62 D68">
    <cfRule type="expression" dxfId="93" priority="38" stopIfTrue="1">
      <formula>$P$32=""</formula>
    </cfRule>
  </conditionalFormatting>
  <conditionalFormatting sqref="D39:E39 D51 D57 D63 D69">
    <cfRule type="expression" dxfId="92" priority="37" stopIfTrue="1">
      <formula>$P$33=""</formula>
    </cfRule>
  </conditionalFormatting>
  <conditionalFormatting sqref="D40 D52 D58 D64 D70">
    <cfRule type="expression" dxfId="91" priority="27" stopIfTrue="1">
      <formula>$P$34=""</formula>
    </cfRule>
    <cfRule type="expression" dxfId="90" priority="149" stopIfTrue="1">
      <formula>IF(AND(OR($D$28="Yes",$D$28=""),D40=""),1,0)</formula>
    </cfRule>
  </conditionalFormatting>
  <conditionalFormatting sqref="D41 D53 D59 D65 D71">
    <cfRule type="expression" dxfId="89" priority="35" stopIfTrue="1">
      <formula>$P$35=""</formula>
    </cfRule>
  </conditionalFormatting>
  <conditionalFormatting sqref="D38:E38 D50:E50 D56:E56 D62:E62 D68:E68">
    <cfRule type="expression" dxfId="88" priority="40" stopIfTrue="1">
      <formula>$P$26=""</formula>
    </cfRule>
    <cfRule type="expression" dxfId="87" priority="41" stopIfTrue="1">
      <formula>IF(AND(OR($D$26="Yes",$D$26=""),D38=""),1,0)</formula>
    </cfRule>
  </conditionalFormatting>
  <conditionalFormatting sqref="G85:J85">
    <cfRule type="expression" dxfId="86" priority="34" stopIfTrue="1">
      <formula>IF(AND($D$85="Yes, using other format (describe)",$G$85=""),TRUE)</formula>
    </cfRule>
  </conditionalFormatting>
  <conditionalFormatting sqref="D39:E39 D51:E51 D57:E57 D63:E63 D69:E69">
    <cfRule type="expression" dxfId="85" priority="147" stopIfTrue="1">
      <formula>$P$39=""</formula>
    </cfRule>
    <cfRule type="expression" dxfId="84" priority="148" stopIfTrue="1">
      <formula>IF(AND(OR($D$27="Yes",$D$27=""),D39=""),1,0)</formula>
    </cfRule>
  </conditionalFormatting>
  <conditionalFormatting sqref="D33:E33">
    <cfRule type="expression" dxfId="83" priority="29" stopIfTrue="1">
      <formula>IF(AND(OR($D$27="Yes",$D$27=""),$D$33=""),1,0)</formula>
    </cfRule>
    <cfRule type="expression" dxfId="82" priority="30" stopIfTrue="1">
      <formula>$P$27=""</formula>
    </cfRule>
  </conditionalFormatting>
  <conditionalFormatting sqref="D34:E34">
    <cfRule type="expression" dxfId="81" priority="150" stopIfTrue="1">
      <formula>IF(AND(OR($D$28="Yes",$D$28=""),$D$34=""),1,0)</formula>
    </cfRule>
  </conditionalFormatting>
  <conditionalFormatting sqref="D41:E41 D53:E53 D59:E59 D65:E65 D71:E71">
    <cfRule type="expression" dxfId="80" priority="152" stopIfTrue="1">
      <formula>IF(AND(OR($D$29="Yes",$D$29=""),D41=""),1,0)</formula>
    </cfRule>
  </conditionalFormatting>
  <conditionalFormatting sqref="D35:E35">
    <cfRule type="expression" dxfId="79" priority="26" stopIfTrue="1">
      <formula>IF(AND(OR($D$29="Yes",$D$29=""),$D$35=""),1,0)</formula>
    </cfRule>
  </conditionalFormatting>
  <conditionalFormatting sqref="D46:E46">
    <cfRule type="expression" dxfId="78" priority="12" stopIfTrue="1">
      <formula>$P$28=""</formula>
    </cfRule>
  </conditionalFormatting>
  <conditionalFormatting sqref="D47:E47">
    <cfRule type="expression" dxfId="77" priority="20" stopIfTrue="1">
      <formula>$P$29=""</formula>
    </cfRule>
  </conditionalFormatting>
  <conditionalFormatting sqref="D44">
    <cfRule type="expression" dxfId="76" priority="14" stopIfTrue="1">
      <formula>$P$32=""</formula>
    </cfRule>
  </conditionalFormatting>
  <conditionalFormatting sqref="D45">
    <cfRule type="expression" dxfId="75" priority="13" stopIfTrue="1">
      <formula>$P$33=""</formula>
    </cfRule>
  </conditionalFormatting>
  <conditionalFormatting sqref="D46">
    <cfRule type="expression" dxfId="74" priority="10" stopIfTrue="1">
      <formula>$P$34=""</formula>
    </cfRule>
    <cfRule type="expression" dxfId="73" priority="19" stopIfTrue="1">
      <formula>IF(AND(OR($D$28="Yes",$D$28=""),D46=""),1,0)</formula>
    </cfRule>
  </conditionalFormatting>
  <conditionalFormatting sqref="D47">
    <cfRule type="expression" dxfId="72" priority="11" stopIfTrue="1">
      <formula>$P$35=""</formula>
    </cfRule>
  </conditionalFormatting>
  <conditionalFormatting sqref="D44:E44">
    <cfRule type="expression" dxfId="71" priority="15" stopIfTrue="1">
      <formula>$P$26=""</formula>
    </cfRule>
    <cfRule type="expression" dxfId="70" priority="16" stopIfTrue="1">
      <formula>IF(AND(OR($D$26="Yes",$D$26=""),D44=""),1,0)</formula>
    </cfRule>
  </conditionalFormatting>
  <conditionalFormatting sqref="D45:E45">
    <cfRule type="expression" dxfId="69" priority="17" stopIfTrue="1">
      <formula>$P$39=""</formula>
    </cfRule>
    <cfRule type="expression" dxfId="68" priority="18" stopIfTrue="1">
      <formula>IF(AND(OR($D$27="Yes",$D$27=""),D45=""),1,0)</formula>
    </cfRule>
  </conditionalFormatting>
  <conditionalFormatting sqref="D47:E47">
    <cfRule type="expression" dxfId="67" priority="21" stopIfTrue="1">
      <formula>IF(AND(OR($D$29="Yes",$D$29=""),D47=""),1,0)</formula>
    </cfRule>
  </conditionalFormatting>
  <conditionalFormatting sqref="D8:J8">
    <cfRule type="expression" dxfId="66" priority="9" stopIfTrue="1">
      <formula>IF($D$8="",TRUE)</formula>
    </cfRule>
  </conditionalFormatting>
  <conditionalFormatting sqref="D10:J10">
    <cfRule type="expression" dxfId="65" priority="7" stopIfTrue="1">
      <formula>IF($D$9=$Q$9,TRUE)</formula>
    </cfRule>
    <cfRule type="expression" dxfId="64" priority="8" stopIfTrue="1">
      <formula>IF(AND($D$10="",$D$9=$R$9),TRUE)</formula>
    </cfRule>
  </conditionalFormatting>
  <conditionalFormatting sqref="D16:J16">
    <cfRule type="expression" dxfId="63" priority="6" stopIfTrue="1">
      <formula>IF($D$16="",TRUE)</formula>
    </cfRule>
  </conditionalFormatting>
  <conditionalFormatting sqref="D17:J17">
    <cfRule type="expression" dxfId="62" priority="4" stopIfTrue="1">
      <formula>IF($D$17="",TRUE)</formula>
    </cfRule>
  </conditionalFormatting>
  <conditionalFormatting sqref="D18:J18">
    <cfRule type="expression" dxfId="61" priority="5" stopIfTrue="1">
      <formula>IF($D$18="",TRUE)</formula>
    </cfRule>
  </conditionalFormatting>
  <conditionalFormatting sqref="D20:J20">
    <cfRule type="expression" dxfId="60" priority="3" stopIfTrue="1">
      <formula>IF($D$20="",TRUE)</formula>
    </cfRule>
  </conditionalFormatting>
  <conditionalFormatting sqref="D21:J21">
    <cfRule type="expression" dxfId="59" priority="2" stopIfTrue="1">
      <formula>IF($D$17="",TRUE)</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pane ySplit="4" topLeftCell="A5" activePane="bottomLeft" state="frozen"/>
      <selection pane="bottomLeft"/>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3.9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353"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ref="S6:S36"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6" ca="1" si="4">IF(AND(C6="Smelter not listed",OR(LEN(D6)=0,LEN(E6)=0)),1,0)</f>
        <v>0</v>
      </c>
      <c r="Y6" s="271"/>
      <c r="Z6" s="271"/>
      <c r="AB6" s="273" t="str">
        <f t="shared" ref="AB6:AB36" ca="1" si="5">B6&amp;C6</f>
        <v>GoldAida Chemical Industries Co., Ltd.</v>
      </c>
    </row>
    <row r="7" spans="1:34" s="272" customFormat="1" ht="20.100000000000001" customHeight="1">
      <c r="A7" s="353"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 ca="1">IF(C7="",NA(),MATCH($B7&amp;$C7,'Smelter Look-up'!$J:$J,0))</f>
        <v>16</v>
      </c>
      <c r="W7" s="271"/>
      <c r="X7" s="271">
        <f t="shared" ca="1" si="4"/>
        <v>0</v>
      </c>
      <c r="Y7" s="271"/>
      <c r="Z7" s="271"/>
      <c r="AB7" s="273" t="str">
        <f t="shared" ca="1" si="5"/>
        <v>GoldAllgemeine Gold-und Silberscheideanstalt A.G.</v>
      </c>
    </row>
    <row r="8" spans="1:34" s="272" customFormat="1" ht="20.100000000000001" customHeight="1">
      <c r="A8" s="353" t="s">
        <v>653</v>
      </c>
      <c r="B8" s="215" t="str">
        <f ca="1">IF(LEN(A8)=0,"",INDEX('Smelter Look-up'!$A:$A,MATCH($A8,'Smelter Look-up'!$E:$E,0)))</f>
        <v>Gold</v>
      </c>
      <c r="C8" s="219" t="str">
        <f ca="1">IF(LEN(A8)=0,"",INDEX('Smelter Look-up'!$C:$C,MATCH($A8,'Smelter Look-up'!$E:$E,0)))</f>
        <v>AngloGold Ashanti Corrego do Sitio Mineracao</v>
      </c>
      <c r="D8" s="278"/>
      <c r="E8" s="215" t="str">
        <f ca="1">IF(ISERROR($V8),"",OFFSET('Smelter Look-up'!$D$4,$V8-4,0)&amp;"")</f>
        <v>BRAZIL</v>
      </c>
      <c r="F8" s="215" t="str">
        <f ca="1">IF(ISERROR($V8),"",OFFSET('Smelter Look-up'!$E$4,$V8-4,0))</f>
        <v>CID000058</v>
      </c>
      <c r="G8" s="215" t="str">
        <f ca="1">IF(C8=$X$4,"Enter smelter details",IF(ISERROR($V8),"",OFFSET('Smelter Look-up'!$F$4,$V8-4,0)))</f>
        <v>RMI</v>
      </c>
      <c r="H8" s="216">
        <f ca="1">IF(ISERROR($V8),"",OFFSET('Smelter Look-up'!$G$4,$V8-4,0))</f>
        <v>0</v>
      </c>
      <c r="I8" s="217" t="str">
        <f ca="1">IF(ISERROR($V8),"",OFFSET('Smelter Look-up'!$H$4,$V8-4,0))</f>
        <v>Nova Lima</v>
      </c>
      <c r="J8" s="217" t="str">
        <f ca="1">IF(ISERROR($V8),"",OFFSET('Smelter Look-up'!$I$4,$V8-4,0))</f>
        <v>Minas Gerais</v>
      </c>
      <c r="K8" s="268"/>
      <c r="L8" s="268"/>
      <c r="M8" s="268"/>
      <c r="N8" s="268"/>
      <c r="O8" s="268"/>
      <c r="P8" s="218"/>
      <c r="Q8" s="269"/>
      <c r="R8" s="215" t="str">
        <f ca="1">IF(ISERROR($V8),"",OFFSET('Smelter Look-up'!$C$4,$V8-4,0)&amp;"")</f>
        <v>AngloGold Ashanti Corrego do Sitio Mineracao</v>
      </c>
      <c r="S8" s="222" t="str">
        <f t="shared" ca="1" si="3"/>
        <v>BR</v>
      </c>
      <c r="T8" s="222" t="str">
        <f ca="1">IF(B8="","",IF(ISERROR(MATCH($J8,SorP!$B$1:$B$6230,0)),"",INDIRECT("'SorP'!$A$"&amp;MATCH($J8,SorP!$B$1:$B$6230,0))))</f>
        <v>BR-MG</v>
      </c>
      <c r="U8" s="238"/>
      <c r="V8" s="270">
        <f ca="1">IF(C8="",NA(),MATCH($B8&amp;$C8,'Smelter Look-up'!$J:$J,0))</f>
        <v>20</v>
      </c>
      <c r="W8" s="271"/>
      <c r="X8" s="271">
        <f t="shared" ca="1" si="4"/>
        <v>0</v>
      </c>
      <c r="Y8" s="271"/>
      <c r="Z8" s="271"/>
      <c r="AB8" s="273" t="str">
        <f t="shared" ca="1" si="5"/>
        <v>GoldAngloGold Ashanti Corrego do Sitio Mineracao</v>
      </c>
    </row>
    <row r="9" spans="1:34" s="272" customFormat="1" ht="20.100000000000001" customHeight="1">
      <c r="A9" s="353" t="s">
        <v>654</v>
      </c>
      <c r="B9" s="215" t="str">
        <f ca="1">IF(LEN(A9)=0,"",INDEX('Smelter Look-up'!$A:$A,MATCH($A9,'Smelter Look-up'!$E:$E,0)))</f>
        <v>Gold</v>
      </c>
      <c r="C9" s="219" t="str">
        <f ca="1">IF(LEN(A9)=0,"",INDEX('Smelter Look-up'!$C:$C,MATCH($A9,'Smelter Look-up'!$E:$E,0)))</f>
        <v>Argor-Heraeus S.A.</v>
      </c>
      <c r="D9" s="278"/>
      <c r="E9" s="215" t="str">
        <f ca="1">IF(ISERROR($V9),"",OFFSET('Smelter Look-up'!$D$4,$V9-4,0)&amp;"")</f>
        <v>SWITZERLAND</v>
      </c>
      <c r="F9" s="215" t="str">
        <f ca="1">IF(ISERROR($V9),"",OFFSET('Smelter Look-up'!$E$4,$V9-4,0))</f>
        <v>CID000077</v>
      </c>
      <c r="G9" s="215" t="str">
        <f ca="1">IF(C9=$X$4,"Enter smelter details",IF(ISERROR($V9),"",OFFSET('Smelter Look-up'!$F$4,$V9-4,0)))</f>
        <v>RMI</v>
      </c>
      <c r="H9" s="216">
        <f ca="1">IF(ISERROR($V9),"",OFFSET('Smelter Look-up'!$G$4,$V9-4,0))</f>
        <v>0</v>
      </c>
      <c r="I9" s="217" t="str">
        <f ca="1">IF(ISERROR($V9),"",OFFSET('Smelter Look-up'!$H$4,$V9-4,0))</f>
        <v>Mendrisio</v>
      </c>
      <c r="J9" s="217" t="str">
        <f ca="1">IF(ISERROR($V9),"",OFFSET('Smelter Look-up'!$I$4,$V9-4,0))</f>
        <v>Ticino</v>
      </c>
      <c r="K9" s="268"/>
      <c r="L9" s="268"/>
      <c r="M9" s="268"/>
      <c r="N9" s="268"/>
      <c r="O9" s="268"/>
      <c r="P9" s="218"/>
      <c r="Q9" s="269"/>
      <c r="R9" s="215" t="str">
        <f ca="1">IF(ISERROR($V9),"",OFFSET('Smelter Look-up'!$C$4,$V9-4,0)&amp;"")</f>
        <v>Argor-Heraeus S.A.</v>
      </c>
      <c r="S9" s="222" t="str">
        <f t="shared" ca="1" si="3"/>
        <v>CH</v>
      </c>
      <c r="T9" s="222" t="str">
        <f ca="1">IF(B9="","",IF(ISERROR(MATCH($J9,SorP!$B$1:$B$6230,0)),"",INDIRECT("'SorP'!$A$"&amp;MATCH($J9,SorP!$B$1:$B$6230,0))))</f>
        <v>CH-TI</v>
      </c>
      <c r="U9" s="238"/>
      <c r="V9" s="270">
        <f ca="1">IF(C9="",NA(),MATCH($B9&amp;$C9,'Smelter Look-up'!$J:$J,0))</f>
        <v>25</v>
      </c>
      <c r="W9" s="271"/>
      <c r="X9" s="271">
        <f t="shared" ca="1" si="4"/>
        <v>0</v>
      </c>
      <c r="Y9" s="271"/>
      <c r="Z9" s="271"/>
      <c r="AB9" s="273" t="str">
        <f t="shared" ca="1" si="5"/>
        <v>GoldArgor-Heraeus S.A.</v>
      </c>
    </row>
    <row r="10" spans="1:34" s="272" customFormat="1" ht="20.100000000000001" customHeight="1">
      <c r="A10" s="353" t="s">
        <v>655</v>
      </c>
      <c r="B10" s="215" t="str">
        <f ca="1">IF(LEN(A10)=0,"",INDEX('Smelter Look-up'!$A:$A,MATCH($A10,'Smelter Look-up'!$E:$E,0)))</f>
        <v>Gold</v>
      </c>
      <c r="C10" s="219" t="str">
        <f ca="1">IF(LEN(A10)=0,"",INDEX('Smelter Look-up'!$C:$C,MATCH($A10,'Smelter Look-up'!$E:$E,0)))</f>
        <v>Asahi Pretec Corp.</v>
      </c>
      <c r="D10" s="278"/>
      <c r="E10" s="215" t="str">
        <f ca="1">IF(ISERROR($V10),"",OFFSET('Smelter Look-up'!$D$4,$V10-4,0)&amp;"")</f>
        <v>JAPAN</v>
      </c>
      <c r="F10" s="215" t="str">
        <f ca="1">IF(ISERROR($V10),"",OFFSET('Smelter Look-up'!$E$4,$V10-4,0))</f>
        <v>CID000082</v>
      </c>
      <c r="G10" s="215" t="str">
        <f ca="1">IF(C10=$X$4,"Enter smelter details",IF(ISERROR($V10),"",OFFSET('Smelter Look-up'!$F$4,$V10-4,0)))</f>
        <v>RMI</v>
      </c>
      <c r="H10" s="216">
        <f ca="1">IF(ISERROR($V10),"",OFFSET('Smelter Look-up'!$G$4,$V10-4,0))</f>
        <v>0</v>
      </c>
      <c r="I10" s="217" t="str">
        <f ca="1">IF(ISERROR($V10),"",OFFSET('Smelter Look-up'!$H$4,$V10-4,0))</f>
        <v>Kobe</v>
      </c>
      <c r="J10" s="217" t="str">
        <f ca="1">IF(ISERROR($V10),"",OFFSET('Smelter Look-up'!$I$4,$V10-4,0))</f>
        <v>Hyogo</v>
      </c>
      <c r="K10" s="268"/>
      <c r="L10" s="268"/>
      <c r="M10" s="268"/>
      <c r="N10" s="268"/>
      <c r="O10" s="268"/>
      <c r="P10" s="218"/>
      <c r="Q10" s="269"/>
      <c r="R10" s="215" t="str">
        <f ca="1">IF(ISERROR($V10),"",OFFSET('Smelter Look-up'!$C$4,$V10-4,0)&amp;"")</f>
        <v>Asahi Pretec Corp.</v>
      </c>
      <c r="S10" s="222" t="str">
        <f t="shared" ca="1" si="3"/>
        <v>JP</v>
      </c>
      <c r="T10" s="222" t="str">
        <f ca="1">IF(B10="","",IF(ISERROR(MATCH($J10,SorP!$B$1:$B$6230,0)),"",INDIRECT("'SorP'!$A$"&amp;MATCH($J10,SorP!$B$1:$B$6230,0))))</f>
        <v>JP-28</v>
      </c>
      <c r="U10" s="238"/>
      <c r="V10" s="270">
        <f ca="1">IF(C10="",NA(),MATCH($B10&amp;$C10,'Smelter Look-up'!$J:$J,0))</f>
        <v>26</v>
      </c>
      <c r="W10" s="271"/>
      <c r="X10" s="271">
        <f t="shared" ca="1" si="4"/>
        <v>0</v>
      </c>
      <c r="Y10" s="271"/>
      <c r="Z10" s="271"/>
      <c r="AB10" s="273" t="str">
        <f t="shared" ca="1" si="5"/>
        <v>GoldAsahi Pretec Corp.</v>
      </c>
    </row>
    <row r="11" spans="1:34" s="272" customFormat="1" ht="20.100000000000001" customHeight="1">
      <c r="A11" s="353" t="s">
        <v>656</v>
      </c>
      <c r="B11" s="215" t="str">
        <f ca="1">IF(LEN(A11)=0,"",INDEX('Smelter Look-up'!$A:$A,MATCH($A11,'Smelter Look-up'!$E:$E,0)))</f>
        <v>Gold</v>
      </c>
      <c r="C11" s="219" t="str">
        <f ca="1">IF(LEN(A11)=0,"",INDEX('Smelter Look-up'!$C:$C,MATCH($A11,'Smelter Look-up'!$E:$E,0)))</f>
        <v>Asaka Riken Co., Ltd.</v>
      </c>
      <c r="D11" s="278"/>
      <c r="E11" s="215" t="str">
        <f ca="1">IF(ISERROR($V11),"",OFFSET('Smelter Look-up'!$D$4,$V11-4,0)&amp;"")</f>
        <v>JAPAN</v>
      </c>
      <c r="F11" s="215" t="str">
        <f ca="1">IF(ISERROR($V11),"",OFFSET('Smelter Look-up'!$E$4,$V11-4,0))</f>
        <v>CID000090</v>
      </c>
      <c r="G11" s="215" t="str">
        <f ca="1">IF(C11=$X$4,"Enter smelter details",IF(ISERROR($V11),"",OFFSET('Smelter Look-up'!$F$4,$V11-4,0)))</f>
        <v>RMI</v>
      </c>
      <c r="H11" s="216">
        <f ca="1">IF(ISERROR($V11),"",OFFSET('Smelter Look-up'!$G$4,$V11-4,0))</f>
        <v>0</v>
      </c>
      <c r="I11" s="217" t="str">
        <f ca="1">IF(ISERROR($V11),"",OFFSET('Smelter Look-up'!$H$4,$V11-4,0))</f>
        <v>Tamura</v>
      </c>
      <c r="J11" s="217" t="str">
        <f ca="1">IF(ISERROR($V11),"",OFFSET('Smelter Look-up'!$I$4,$V11-4,0))</f>
        <v>Fukushima</v>
      </c>
      <c r="K11" s="268"/>
      <c r="L11" s="268"/>
      <c r="M11" s="268"/>
      <c r="N11" s="268"/>
      <c r="O11" s="268"/>
      <c r="P11" s="218"/>
      <c r="Q11" s="269"/>
      <c r="R11" s="215" t="str">
        <f ca="1">IF(ISERROR($V11),"",OFFSET('Smelter Look-up'!$C$4,$V11-4,0)&amp;"")</f>
        <v>Asaka Riken Co., Ltd.</v>
      </c>
      <c r="S11" s="222" t="str">
        <f t="shared" ca="1" si="3"/>
        <v>JP</v>
      </c>
      <c r="T11" s="222" t="str">
        <f ca="1">IF(B11="","",IF(ISERROR(MATCH($J11,SorP!$B$1:$B$6230,0)),"",INDIRECT("'SorP'!$A$"&amp;MATCH($J11,SorP!$B$1:$B$6230,0))))</f>
        <v>JP-07</v>
      </c>
      <c r="U11" s="238"/>
      <c r="V11" s="270">
        <f ca="1">IF(C11="",NA(),MATCH($B11&amp;$C11,'Smelter Look-up'!$J:$J,0))</f>
        <v>29</v>
      </c>
      <c r="W11" s="271"/>
      <c r="X11" s="271">
        <f t="shared" ca="1" si="4"/>
        <v>0</v>
      </c>
      <c r="Y11" s="271"/>
      <c r="Z11" s="271"/>
      <c r="AB11" s="273" t="str">
        <f t="shared" ca="1" si="5"/>
        <v>GoldAsaka Riken Co., Ltd.</v>
      </c>
    </row>
    <row r="12" spans="1:34" s="272" customFormat="1" ht="20.100000000000001" customHeight="1">
      <c r="A12" s="353" t="s">
        <v>793</v>
      </c>
      <c r="B12" s="215" t="str">
        <f ca="1">IF(LEN(A12)=0,"",INDEX('Smelter Look-up'!$A:$A,MATCH($A12,'Smelter Look-up'!$E:$E,0)))</f>
        <v>Tungsten</v>
      </c>
      <c r="C12" s="219" t="str">
        <f ca="1">IF(LEN(A12)=0,"",INDEX('Smelter Look-up'!$C:$C,MATCH($A12,'Smelter Look-up'!$E:$E,0)))</f>
        <v>Kennametal Huntsville</v>
      </c>
      <c r="D12" s="278"/>
      <c r="E12" s="215" t="str">
        <f ca="1">IF(ISERROR($V12),"",OFFSET('Smelter Look-up'!$D$4,$V12-4,0)&amp;"")</f>
        <v>UNITED STATES OF AMERICA</v>
      </c>
      <c r="F12" s="215" t="str">
        <f ca="1">IF(ISERROR($V12),"",OFFSET('Smelter Look-up'!$E$4,$V12-4,0))</f>
        <v>CID000105</v>
      </c>
      <c r="G12" s="215" t="str">
        <f ca="1">IF(C12=$X$4,"Enter smelter details",IF(ISERROR($V12),"",OFFSET('Smelter Look-up'!$F$4,$V12-4,0)))</f>
        <v>RMI</v>
      </c>
      <c r="H12" s="216">
        <f ca="1">IF(ISERROR($V12),"",OFFSET('Smelter Look-up'!$G$4,$V12-4,0))</f>
        <v>0</v>
      </c>
      <c r="I12" s="217" t="str">
        <f ca="1">IF(ISERROR($V12),"",OFFSET('Smelter Look-up'!$H$4,$V12-4,0))</f>
        <v>Huntsville</v>
      </c>
      <c r="J12" s="217" t="str">
        <f ca="1">IF(ISERROR($V12),"",OFFSET('Smelter Look-up'!$I$4,$V12-4,0))</f>
        <v>Alabama</v>
      </c>
      <c r="K12" s="268"/>
      <c r="L12" s="268"/>
      <c r="M12" s="268"/>
      <c r="N12" s="268"/>
      <c r="O12" s="268"/>
      <c r="P12" s="218"/>
      <c r="Q12" s="269"/>
      <c r="R12" s="215" t="str">
        <f ca="1">IF(ISERROR($V12),"",OFFSET('Smelter Look-up'!$C$4,$V12-4,0)&amp;"")</f>
        <v>Kennametal Huntsville</v>
      </c>
      <c r="S12" s="222" t="str">
        <f t="shared" ca="1" si="3"/>
        <v>US</v>
      </c>
      <c r="T12" s="222" t="str">
        <f ca="1">IF(B12="","",IF(ISERROR(MATCH($J12,SorP!$B$1:$B$6230,0)),"",INDIRECT("'SorP'!$A$"&amp;MATCH($J12,SorP!$B$1:$B$6230,0))))</f>
        <v>US-AL</v>
      </c>
      <c r="U12" s="238"/>
      <c r="V12" s="270">
        <f ca="1">IF(C12="",NA(),MATCH($B12&amp;$C12,'Smelter Look-up'!$J:$J,0))</f>
        <v>583</v>
      </c>
      <c r="W12" s="271"/>
      <c r="X12" s="271">
        <f t="shared" ca="1" si="4"/>
        <v>0</v>
      </c>
      <c r="Y12" s="271"/>
      <c r="Z12" s="271"/>
      <c r="AB12" s="273" t="str">
        <f t="shared" ca="1" si="5"/>
        <v>TungstenKennametal Huntsville</v>
      </c>
    </row>
    <row r="13" spans="1:34" s="272" customFormat="1" ht="20.100000000000001" customHeight="1">
      <c r="A13" s="353" t="s">
        <v>658</v>
      </c>
      <c r="B13" s="215" t="str">
        <f ca="1">IF(LEN(A13)=0,"",INDEX('Smelter Look-up'!$A:$A,MATCH($A13,'Smelter Look-up'!$E:$E,0)))</f>
        <v>Gold</v>
      </c>
      <c r="C13" s="219" t="str">
        <f ca="1">IF(LEN(A13)=0,"",INDEX('Smelter Look-up'!$C:$C,MATCH($A13,'Smelter Look-up'!$E:$E,0)))</f>
        <v>Aurubis AG</v>
      </c>
      <c r="D13" s="278"/>
      <c r="E13" s="215" t="str">
        <f ca="1">IF(ISERROR($V13),"",OFFSET('Smelter Look-up'!$D$4,$V13-4,0)&amp;"")</f>
        <v>GERMANY</v>
      </c>
      <c r="F13" s="215" t="str">
        <f ca="1">IF(ISERROR($V13),"",OFFSET('Smelter Look-up'!$E$4,$V13-4,0))</f>
        <v>CID000113</v>
      </c>
      <c r="G13" s="215" t="str">
        <f ca="1">IF(C13=$X$4,"Enter smelter details",IF(ISERROR($V13),"",OFFSET('Smelter Look-up'!$F$4,$V13-4,0)))</f>
        <v>RMI</v>
      </c>
      <c r="H13" s="216">
        <f ca="1">IF(ISERROR($V13),"",OFFSET('Smelter Look-up'!$G$4,$V13-4,0))</f>
        <v>0</v>
      </c>
      <c r="I13" s="217" t="str">
        <f ca="1">IF(ISERROR($V13),"",OFFSET('Smelter Look-up'!$H$4,$V13-4,0))</f>
        <v>Hamburg</v>
      </c>
      <c r="J13" s="217" t="str">
        <f ca="1">IF(ISERROR($V13),"",OFFSET('Smelter Look-up'!$I$4,$V13-4,0))</f>
        <v>Hamburg</v>
      </c>
      <c r="K13" s="268"/>
      <c r="L13" s="268"/>
      <c r="M13" s="268"/>
      <c r="N13" s="268"/>
      <c r="O13" s="268"/>
      <c r="P13" s="218"/>
      <c r="Q13" s="269"/>
      <c r="R13" s="215" t="str">
        <f ca="1">IF(ISERROR($V13),"",OFFSET('Smelter Look-up'!$C$4,$V13-4,0)&amp;"")</f>
        <v>Aurubis AG</v>
      </c>
      <c r="S13" s="222" t="str">
        <f t="shared" ca="1" si="3"/>
        <v>DE</v>
      </c>
      <c r="T13" s="222" t="str">
        <f ca="1">IF(B13="","",IF(ISERROR(MATCH($J13,SorP!$B$1:$B$6230,0)),"",INDIRECT("'SorP'!$A$"&amp;MATCH($J13,SorP!$B$1:$B$6230,0))))</f>
        <v>DE-HH</v>
      </c>
      <c r="U13" s="238"/>
      <c r="V13" s="270">
        <f ca="1">IF(C13="",NA(),MATCH($B13&amp;$C13,'Smelter Look-up'!$J:$J,0))</f>
        <v>34</v>
      </c>
      <c r="W13" s="271"/>
      <c r="X13" s="271">
        <f t="shared" ca="1" si="4"/>
        <v>0</v>
      </c>
      <c r="Y13" s="271"/>
      <c r="Z13" s="271"/>
      <c r="AB13" s="273" t="str">
        <f t="shared" ca="1" si="5"/>
        <v>GoldAurubis AG</v>
      </c>
    </row>
    <row r="14" spans="1:34" s="272" customFormat="1" ht="20.100000000000001" customHeight="1">
      <c r="A14" s="353" t="s">
        <v>660</v>
      </c>
      <c r="B14" s="215" t="str">
        <f ca="1">IF(LEN(A14)=0,"",INDEX('Smelter Look-up'!$A:$A,MATCH($A14,'Smelter Look-up'!$E:$E,0)))</f>
        <v>Gold</v>
      </c>
      <c r="C14" s="219" t="str">
        <f ca="1">IF(LEN(A14)=0,"",INDEX('Smelter Look-up'!$C:$C,MATCH($A14,'Smelter Look-up'!$E:$E,0)))</f>
        <v>Boliden AB</v>
      </c>
      <c r="D14" s="278"/>
      <c r="E14" s="215" t="str">
        <f ca="1">IF(ISERROR($V14),"",OFFSET('Smelter Look-up'!$D$4,$V14-4,0)&amp;"")</f>
        <v>SWEDEN</v>
      </c>
      <c r="F14" s="215" t="str">
        <f ca="1">IF(ISERROR($V14),"",OFFSET('Smelter Look-up'!$E$4,$V14-4,0))</f>
        <v>CID000157</v>
      </c>
      <c r="G14" s="215" t="str">
        <f ca="1">IF(C14=$X$4,"Enter smelter details",IF(ISERROR($V14),"",OFFSET('Smelter Look-up'!$F$4,$V14-4,0)))</f>
        <v>RMI</v>
      </c>
      <c r="H14" s="216">
        <f ca="1">IF(ISERROR($V14),"",OFFSET('Smelter Look-up'!$G$4,$V14-4,0))</f>
        <v>0</v>
      </c>
      <c r="I14" s="217" t="str">
        <f ca="1">IF(ISERROR($V14),"",OFFSET('Smelter Look-up'!$H$4,$V14-4,0))</f>
        <v>Skelleftehamn</v>
      </c>
      <c r="J14" s="217" t="str">
        <f ca="1">IF(ISERROR($V14),"",OFFSET('Smelter Look-up'!$I$4,$V14-4,0))</f>
        <v>Västerbottens län [SE-24]</v>
      </c>
      <c r="K14" s="268"/>
      <c r="L14" s="268"/>
      <c r="M14" s="268"/>
      <c r="N14" s="268"/>
      <c r="O14" s="268"/>
      <c r="P14" s="218"/>
      <c r="Q14" s="269"/>
      <c r="R14" s="215" t="str">
        <f ca="1">IF(ISERROR($V14),"",OFFSET('Smelter Look-up'!$C$4,$V14-4,0)&amp;"")</f>
        <v>Boliden AB</v>
      </c>
      <c r="S14" s="222" t="str">
        <f t="shared" ca="1" si="3"/>
        <v>SE</v>
      </c>
      <c r="T14" s="222" t="str">
        <f ca="1">IF(B14="","",IF(ISERROR(MATCH($J14,SorP!$B$1:$B$6230,0)),"",INDIRECT("'SorP'!$A$"&amp;MATCH($J14,SorP!$B$1:$B$6230,0))))</f>
        <v>SE-AC</v>
      </c>
      <c r="U14" s="238"/>
      <c r="V14" s="270">
        <f ca="1">IF(C14="",NA(),MATCH($B14&amp;$C14,'Smelter Look-up'!$J:$J,0))</f>
        <v>39</v>
      </c>
      <c r="W14" s="271"/>
      <c r="X14" s="271">
        <f t="shared" ca="1" si="4"/>
        <v>0</v>
      </c>
      <c r="Y14" s="271"/>
      <c r="Z14" s="271"/>
      <c r="AB14" s="273" t="str">
        <f t="shared" ca="1" si="5"/>
        <v>GoldBoliden AB</v>
      </c>
    </row>
    <row r="15" spans="1:34" s="272" customFormat="1" ht="20.100000000000001" customHeight="1">
      <c r="A15" s="353" t="s">
        <v>662</v>
      </c>
      <c r="B15" s="215" t="str">
        <f ca="1">IF(LEN(A15)=0,"",INDEX('Smelter Look-up'!$A:$A,MATCH($A15,'Smelter Look-up'!$E:$E,0)))</f>
        <v>Gold</v>
      </c>
      <c r="C15" s="219" t="str">
        <f ca="1">IF(LEN(A15)=0,"",INDEX('Smelter Look-up'!$C:$C,MATCH($A15,'Smelter Look-up'!$E:$E,0)))</f>
        <v>C. Hafner GmbH + Co. KG</v>
      </c>
      <c r="D15" s="278"/>
      <c r="E15" s="215" t="str">
        <f ca="1">IF(ISERROR($V15),"",OFFSET('Smelter Look-up'!$D$4,$V15-4,0)&amp;"")</f>
        <v>GERMANY</v>
      </c>
      <c r="F15" s="215" t="str">
        <f ca="1">IF(ISERROR($V15),"",OFFSET('Smelter Look-up'!$E$4,$V15-4,0))</f>
        <v>CID000176</v>
      </c>
      <c r="G15" s="215" t="str">
        <f ca="1">IF(C15=$X$4,"Enter smelter details",IF(ISERROR($V15),"",OFFSET('Smelter Look-up'!$F$4,$V15-4,0)))</f>
        <v>RMI</v>
      </c>
      <c r="H15" s="216">
        <f ca="1">IF(ISERROR($V15),"",OFFSET('Smelter Look-up'!$G$4,$V15-4,0))</f>
        <v>0</v>
      </c>
      <c r="I15" s="217" t="str">
        <f ca="1">IF(ISERROR($V15),"",OFFSET('Smelter Look-up'!$H$4,$V15-4,0))</f>
        <v>Pforzheim</v>
      </c>
      <c r="J15" s="217" t="str">
        <f ca="1">IF(ISERROR($V15),"",OFFSET('Smelter Look-up'!$I$4,$V15-4,0))</f>
        <v>Baden-Württemberg</v>
      </c>
      <c r="K15" s="268"/>
      <c r="L15" s="268"/>
      <c r="M15" s="268"/>
      <c r="N15" s="268"/>
      <c r="O15" s="268"/>
      <c r="P15" s="218"/>
      <c r="Q15" s="269"/>
      <c r="R15" s="215" t="str">
        <f ca="1">IF(ISERROR($V15),"",OFFSET('Smelter Look-up'!$C$4,$V15-4,0)&amp;"")</f>
        <v>C. Hafner GmbH + Co. KG</v>
      </c>
      <c r="S15" s="222" t="str">
        <f t="shared" ca="1" si="3"/>
        <v>DE</v>
      </c>
      <c r="T15" s="222" t="str">
        <f ca="1">IF(B15="","",IF(ISERROR(MATCH($J15,SorP!$B$1:$B$6230,0)),"",INDIRECT("'SorP'!$A$"&amp;MATCH($J15,SorP!$B$1:$B$6230,0))))</f>
        <v>DE-BW</v>
      </c>
      <c r="U15" s="238"/>
      <c r="V15" s="270">
        <f ca="1">IF(C15="",NA(),MATCH($B15&amp;$C15,'Smelter Look-up'!$J:$J,0))</f>
        <v>40</v>
      </c>
      <c r="W15" s="271"/>
      <c r="X15" s="271">
        <f t="shared" ca="1" si="4"/>
        <v>0</v>
      </c>
      <c r="Y15" s="271"/>
      <c r="Z15" s="271"/>
      <c r="AB15" s="273" t="str">
        <f t="shared" ca="1" si="5"/>
        <v>GoldC. Hafner GmbH + Co. KG</v>
      </c>
    </row>
    <row r="16" spans="1:34" s="272" customFormat="1" ht="20.100000000000001" customHeight="1">
      <c r="A16" s="353" t="s">
        <v>664</v>
      </c>
      <c r="B16" s="215" t="str">
        <f ca="1">IF(LEN(A16)=0,"",INDEX('Smelter Look-up'!$A:$A,MATCH($A16,'Smelter Look-up'!$E:$E,0)))</f>
        <v>Gold</v>
      </c>
      <c r="C16" s="219" t="str">
        <f ca="1">IF(LEN(A16)=0,"",INDEX('Smelter Look-up'!$C:$C,MATCH($A16,'Smelter Look-up'!$E:$E,0)))</f>
        <v>CCR Refinery - Glencore Canada Corporation</v>
      </c>
      <c r="D16" s="278"/>
      <c r="E16" s="215" t="str">
        <f ca="1">IF(ISERROR($V16),"",OFFSET('Smelter Look-up'!$D$4,$V16-4,0)&amp;"")</f>
        <v>CANADA</v>
      </c>
      <c r="F16" s="215" t="str">
        <f ca="1">IF(ISERROR($V16),"",OFFSET('Smelter Look-up'!$E$4,$V16-4,0))</f>
        <v>CID000185</v>
      </c>
      <c r="G16" s="215" t="str">
        <f ca="1">IF(C16=$X$4,"Enter smelter details",IF(ISERROR($V16),"",OFFSET('Smelter Look-up'!$F$4,$V16-4,0)))</f>
        <v>RMI</v>
      </c>
      <c r="H16" s="216">
        <f ca="1">IF(ISERROR($V16),"",OFFSET('Smelter Look-up'!$G$4,$V16-4,0))</f>
        <v>0</v>
      </c>
      <c r="I16" s="217" t="str">
        <f ca="1">IF(ISERROR($V16),"",OFFSET('Smelter Look-up'!$H$4,$V16-4,0))</f>
        <v>Montréal</v>
      </c>
      <c r="J16" s="217" t="str">
        <f ca="1">IF(ISERROR($V16),"",OFFSET('Smelter Look-up'!$I$4,$V16-4,0))</f>
        <v>Quebec</v>
      </c>
      <c r="K16" s="268"/>
      <c r="L16" s="268"/>
      <c r="M16" s="268"/>
      <c r="N16" s="268"/>
      <c r="O16" s="268"/>
      <c r="P16" s="218"/>
      <c r="Q16" s="269"/>
      <c r="R16" s="215" t="str">
        <f ca="1">IF(ISERROR($V16),"",OFFSET('Smelter Look-up'!$C$4,$V16-4,0)&amp;"")</f>
        <v>CCR Refinery - Glencore Canada Corporation</v>
      </c>
      <c r="S16" s="222" t="str">
        <f t="shared" ca="1" si="3"/>
        <v>CA</v>
      </c>
      <c r="T16" s="222" t="str">
        <f ca="1">IF(B16="","",IF(ISERROR(MATCH($J16,SorP!$B$1:$B$6230,0)),"",INDIRECT("'SorP'!$A$"&amp;MATCH($J16,SorP!$B$1:$B$6230,0))))</f>
        <v>CA-QC</v>
      </c>
      <c r="U16" s="238"/>
      <c r="V16" s="270">
        <f ca="1">IF(C16="",NA(),MATCH($B16&amp;$C16,'Smelter Look-up'!$J:$J,0))</f>
        <v>44</v>
      </c>
      <c r="W16" s="271"/>
      <c r="X16" s="271">
        <f t="shared" ca="1" si="4"/>
        <v>0</v>
      </c>
      <c r="Y16" s="271"/>
      <c r="Z16" s="271"/>
      <c r="AB16" s="273" t="str">
        <f t="shared" ca="1" si="5"/>
        <v>GoldCCR Refinery - Glencore Canada Corporation</v>
      </c>
    </row>
    <row r="17" spans="1:28" s="272" customFormat="1" ht="20.100000000000001" customHeight="1">
      <c r="A17" s="353" t="s">
        <v>747</v>
      </c>
      <c r="B17" s="215" t="str">
        <f ca="1">IF(LEN(A17)=0,"",INDEX('Smelter Look-up'!$A:$A,MATCH($A17,'Smelter Look-up'!$E:$E,0)))</f>
        <v>Tantalum</v>
      </c>
      <c r="C17" s="219" t="str">
        <f ca="1">IF(LEN(A17)=0,"",INDEX('Smelter Look-up'!$C:$C,MATCH($A17,'Smelter Look-up'!$E:$E,0)))</f>
        <v>Changsha South Tantalum Niobium Co., Ltd.</v>
      </c>
      <c r="D17" s="278"/>
      <c r="E17" s="215" t="str">
        <f ca="1">IF(ISERROR($V17),"",OFFSET('Smelter Look-up'!$D$4,$V17-4,0)&amp;"")</f>
        <v>CHINA</v>
      </c>
      <c r="F17" s="215" t="str">
        <f ca="1">IF(ISERROR($V17),"",OFFSET('Smelter Look-up'!$E$4,$V17-4,0))</f>
        <v>CID000211</v>
      </c>
      <c r="G17" s="215" t="str">
        <f ca="1">IF(C17=$X$4,"Enter smelter details",IF(ISERROR($V17),"",OFFSET('Smelter Look-up'!$F$4,$V17-4,0)))</f>
        <v>RMI</v>
      </c>
      <c r="H17" s="216">
        <f ca="1">IF(ISERROR($V17),"",OFFSET('Smelter Look-up'!$G$4,$V17-4,0))</f>
        <v>0</v>
      </c>
      <c r="I17" s="217" t="str">
        <f ca="1">IF(ISERROR($V17),"",OFFSET('Smelter Look-up'!$H$4,$V17-4,0))</f>
        <v>Changsha</v>
      </c>
      <c r="J17" s="217" t="str">
        <f ca="1">IF(ISERROR($V17),"",OFFSET('Smelter Look-up'!$I$4,$V17-4,0))</f>
        <v>Hunan Sheng</v>
      </c>
      <c r="K17" s="268"/>
      <c r="L17" s="268"/>
      <c r="M17" s="268"/>
      <c r="N17" s="268"/>
      <c r="O17" s="268"/>
      <c r="P17" s="218"/>
      <c r="Q17" s="269"/>
      <c r="R17" s="215" t="str">
        <f ca="1">IF(ISERROR($V17),"",OFFSET('Smelter Look-up'!$C$4,$V17-4,0)&amp;"")</f>
        <v>Changsha South Tantalum Niobium Co., Ltd.</v>
      </c>
      <c r="S17" s="222" t="str">
        <f t="shared" ca="1" si="3"/>
        <v>CN</v>
      </c>
      <c r="T17" s="222" t="str">
        <f ca="1">IF(B17="","",IF(ISERROR(MATCH($J17,SorP!$B$1:$B$6230,0)),"",INDIRECT("'SorP'!$A$"&amp;MATCH($J17,SorP!$B$1:$B$6230,0))))</f>
        <v>CN-HN</v>
      </c>
      <c r="U17" s="238"/>
      <c r="V17" s="270">
        <f ca="1">IF(C17="",NA(),MATCH($B17&amp;$C17,'Smelter Look-up'!$J:$J,0))</f>
        <v>316</v>
      </c>
      <c r="W17" s="271"/>
      <c r="X17" s="271">
        <f t="shared" ca="1" si="4"/>
        <v>0</v>
      </c>
      <c r="Y17" s="271"/>
      <c r="Z17" s="271"/>
      <c r="AB17" s="273" t="str">
        <f t="shared" ca="1" si="5"/>
        <v>TantalumChangsha South Tantalum Niobium Co., Ltd.</v>
      </c>
    </row>
    <row r="18" spans="1:28" s="272" customFormat="1" ht="20.100000000000001" customHeight="1">
      <c r="A18" s="353" t="s">
        <v>794</v>
      </c>
      <c r="B18" s="215" t="str">
        <f ca="1">IF(LEN(A18)=0,"",INDEX('Smelter Look-up'!$A:$A,MATCH($A18,'Smelter Look-up'!$E:$E,0)))</f>
        <v>Tungsten</v>
      </c>
      <c r="C18" s="219" t="str">
        <f ca="1">IF(LEN(A18)=0,"",INDEX('Smelter Look-up'!$C:$C,MATCH($A18,'Smelter Look-up'!$E:$E,0)))</f>
        <v>Guangdong Xianglu Tungsten Co., Ltd.</v>
      </c>
      <c r="D18" s="278"/>
      <c r="E18" s="215" t="str">
        <f ca="1">IF(ISERROR($V18),"",OFFSET('Smelter Look-up'!$D$4,$V18-4,0)&amp;"")</f>
        <v>CHINA</v>
      </c>
      <c r="F18" s="215" t="str">
        <f ca="1">IF(ISERROR($V18),"",OFFSET('Smelter Look-up'!$E$4,$V18-4,0))</f>
        <v>CID000218</v>
      </c>
      <c r="G18" s="215" t="str">
        <f ca="1">IF(C18=$X$4,"Enter smelter details",IF(ISERROR($V18),"",OFFSET('Smelter Look-up'!$F$4,$V18-4,0)))</f>
        <v>RMI</v>
      </c>
      <c r="H18" s="216">
        <f ca="1">IF(ISERROR($V18),"",OFFSET('Smelter Look-up'!$G$4,$V18-4,0))</f>
        <v>0</v>
      </c>
      <c r="I18" s="217" t="str">
        <f ca="1">IF(ISERROR($V18),"",OFFSET('Smelter Look-up'!$H$4,$V18-4,0))</f>
        <v>Chaozhou</v>
      </c>
      <c r="J18" s="217" t="str">
        <f ca="1">IF(ISERROR($V18),"",OFFSET('Smelter Look-up'!$I$4,$V18-4,0))</f>
        <v>Guangdong Sheng</v>
      </c>
      <c r="K18" s="268"/>
      <c r="L18" s="268"/>
      <c r="M18" s="268"/>
      <c r="N18" s="268"/>
      <c r="O18" s="268"/>
      <c r="P18" s="218"/>
      <c r="Q18" s="269"/>
      <c r="R18" s="215" t="str">
        <f ca="1">IF(ISERROR($V18),"",OFFSET('Smelter Look-up'!$C$4,$V18-4,0)&amp;"")</f>
        <v>Guangdong Xianglu Tungsten Co., Ltd.</v>
      </c>
      <c r="S18" s="222" t="str">
        <f t="shared" ca="1" si="3"/>
        <v>CN</v>
      </c>
      <c r="T18" s="222" t="str">
        <f ca="1">IF(B18="","",IF(ISERROR(MATCH($J18,SorP!$B$1:$B$6230,0)),"",INDIRECT("'SorP'!$A$"&amp;MATCH($J18,SorP!$B$1:$B$6230,0))))</f>
        <v>CN-GD</v>
      </c>
      <c r="U18" s="238"/>
      <c r="V18" s="270">
        <f ca="1">IF(C18="",NA(),MATCH($B18&amp;$C18,'Smelter Look-up'!$J:$J,0))</f>
        <v>562</v>
      </c>
      <c r="W18" s="271"/>
      <c r="X18" s="271">
        <f t="shared" ca="1" si="4"/>
        <v>0</v>
      </c>
      <c r="Y18" s="271"/>
      <c r="Z18" s="271"/>
      <c r="AB18" s="273" t="str">
        <f t="shared" ca="1" si="5"/>
        <v>TungstenGuangdong Xianglu Tungsten Co., Ltd.</v>
      </c>
    </row>
    <row r="19" spans="1:28" s="272" customFormat="1" ht="102">
      <c r="A19" s="353" t="s">
        <v>2303</v>
      </c>
      <c r="B19" s="215" t="str">
        <f ca="1">IF(LEN(A19)=0,"",INDEX('Smelter Look-up'!$A:$A,MATCH($A19,'Smelter Look-up'!$E:$E,0)))</f>
        <v>Tin</v>
      </c>
      <c r="C19" s="219" t="str">
        <f ca="1">IF(LEN(A19)=0,"",INDEX('Smelter Look-up'!$C:$C,MATCH($A19,'Smelter Look-up'!$E:$E,0)))</f>
        <v>Chenzhou Yunxiang Mining and Metallurgy Co., Ltd.</v>
      </c>
      <c r="D19" s="278"/>
      <c r="E19" s="215" t="str">
        <f ca="1">IF(ISERROR($V19),"",OFFSET('Smelter Look-up'!$D$4,$V19-4,0)&amp;"")</f>
        <v>CHINA</v>
      </c>
      <c r="F19" s="215" t="str">
        <f ca="1">IF(ISERROR($V19),"",OFFSET('Smelter Look-up'!$E$4,$V19-4,0))</f>
        <v>CID000228</v>
      </c>
      <c r="G19" s="215" t="str">
        <f ca="1">IF(C19=$X$4,"Enter smelter details",IF(ISERROR($V19),"",OFFSET('Smelter Look-up'!$F$4,$V19-4,0)))</f>
        <v>RMI</v>
      </c>
      <c r="H19" s="216">
        <f ca="1">IF(ISERROR($V19),"",OFFSET('Smelter Look-up'!$G$4,$V19-4,0))</f>
        <v>0</v>
      </c>
      <c r="I19" s="217" t="str">
        <f ca="1">IF(ISERROR($V19),"",OFFSET('Smelter Look-up'!$H$4,$V19-4,0))</f>
        <v>Chenzhou</v>
      </c>
      <c r="J19" s="217" t="str">
        <f ca="1">IF(ISERROR($V19),"",OFFSET('Smelter Look-up'!$I$4,$V19-4,0))</f>
        <v>Hunan Sheng</v>
      </c>
      <c r="K19" s="268"/>
      <c r="L19" s="268"/>
      <c r="M19" s="268"/>
      <c r="N19" s="268"/>
      <c r="O19" s="268"/>
      <c r="P19" s="218"/>
      <c r="Q19" s="269"/>
      <c r="R19" s="215" t="str">
        <f ca="1">IF(ISERROR($V19),"",OFFSET('Smelter Look-up'!$C$4,$V19-4,0)&amp;"")</f>
        <v>Chenzhou Yunxiang Mining and Metallurgy Co., Ltd.</v>
      </c>
      <c r="S19" s="222" t="str">
        <f t="shared" ca="1" si="3"/>
        <v>CN</v>
      </c>
      <c r="T19" s="222" t="str">
        <f ca="1">IF(B19="","",IF(ISERROR(MATCH($J19,SorP!$B$1:$B$6230,0)),"",INDIRECT("'SorP'!$A$"&amp;MATCH($J19,SorP!$B$1:$B$6230,0))))</f>
        <v>CN-HN</v>
      </c>
      <c r="U19" s="238"/>
      <c r="V19" s="270">
        <f ca="1">IF(C19="",NA(),MATCH($B19&amp;$C19,'Smelter Look-up'!$J:$J,0))</f>
        <v>392</v>
      </c>
      <c r="W19" s="271"/>
      <c r="X19" s="271">
        <f t="shared" ca="1" si="4"/>
        <v>0</v>
      </c>
      <c r="Y19" s="271"/>
      <c r="Z19" s="271"/>
      <c r="AB19" s="273" t="str">
        <f t="shared" ca="1" si="5"/>
        <v>TinChenzhou Yunxiang Mining and Metallurgy Co., Ltd.</v>
      </c>
    </row>
    <row r="20" spans="1:28" s="272" customFormat="1" ht="38.25">
      <c r="A20" s="353" t="s">
        <v>666</v>
      </c>
      <c r="B20" s="215" t="str">
        <f ca="1">IF(LEN(A20)=0,"",INDEX('Smelter Look-up'!$A:$A,MATCH($A20,'Smelter Look-up'!$E:$E,0)))</f>
        <v>Gold</v>
      </c>
      <c r="C20" s="219" t="str">
        <f ca="1">IF(LEN(A20)=0,"",INDEX('Smelter Look-up'!$C:$C,MATCH($A20,'Smelter Look-up'!$E:$E,0)))</f>
        <v>Chimet S.p.A.</v>
      </c>
      <c r="D20" s="278"/>
      <c r="E20" s="215" t="str">
        <f ca="1">IF(ISERROR($V20),"",OFFSET('Smelter Look-up'!$D$4,$V20-4,0)&amp;"")</f>
        <v>ITALY</v>
      </c>
      <c r="F20" s="215" t="str">
        <f ca="1">IF(ISERROR($V20),"",OFFSET('Smelter Look-up'!$E$4,$V20-4,0))</f>
        <v>CID000233</v>
      </c>
      <c r="G20" s="215" t="str">
        <f ca="1">IF(C20=$X$4,"Enter smelter details",IF(ISERROR($V20),"",OFFSET('Smelter Look-up'!$F$4,$V20-4,0)))</f>
        <v>RMI</v>
      </c>
      <c r="H20" s="216">
        <f ca="1">IF(ISERROR($V20),"",OFFSET('Smelter Look-up'!$G$4,$V20-4,0))</f>
        <v>0</v>
      </c>
      <c r="I20" s="217" t="str">
        <f ca="1">IF(ISERROR($V20),"",OFFSET('Smelter Look-up'!$H$4,$V20-4,0))</f>
        <v>Arezzo</v>
      </c>
      <c r="J20" s="217" t="str">
        <f ca="1">IF(ISERROR($V20),"",OFFSET('Smelter Look-up'!$I$4,$V20-4,0))</f>
        <v>Toscana</v>
      </c>
      <c r="K20" s="268"/>
      <c r="L20" s="268"/>
      <c r="M20" s="268"/>
      <c r="N20" s="268"/>
      <c r="O20" s="268"/>
      <c r="P20" s="218"/>
      <c r="Q20" s="269"/>
      <c r="R20" s="215" t="str">
        <f ca="1">IF(ISERROR($V20),"",OFFSET('Smelter Look-up'!$C$4,$V20-4,0)&amp;"")</f>
        <v>Chimet S.p.A.</v>
      </c>
      <c r="S20" s="222" t="str">
        <f t="shared" ca="1" si="3"/>
        <v>IT</v>
      </c>
      <c r="T20" s="222" t="str">
        <f ca="1">IF(B20="","",IF(ISERROR(MATCH($J20,SorP!$B$1:$B$6230,0)),"",INDIRECT("'SorP'!$A$"&amp;MATCH($J20,SorP!$B$1:$B$6230,0))))</f>
        <v>IT-52</v>
      </c>
      <c r="U20" s="238"/>
      <c r="V20" s="270">
        <f ca="1">IF(C20="",NA(),MATCH($B20&amp;$C20,'Smelter Look-up'!$J:$J,0))</f>
        <v>52</v>
      </c>
      <c r="W20" s="271"/>
      <c r="X20" s="271">
        <f t="shared" ca="1" si="4"/>
        <v>0</v>
      </c>
      <c r="Y20" s="271"/>
      <c r="Z20" s="271"/>
      <c r="AB20" s="273" t="str">
        <f t="shared" ca="1" si="5"/>
        <v>GoldChimet S.p.A.</v>
      </c>
    </row>
    <row r="21" spans="1:28" s="272" customFormat="1" ht="102">
      <c r="A21" s="353" t="s">
        <v>795</v>
      </c>
      <c r="B21" s="215" t="str">
        <f ca="1">IF(LEN(A21)=0,"",INDEX('Smelter Look-up'!$A:$A,MATCH($A21,'Smelter Look-up'!$E:$E,0)))</f>
        <v>Tungsten</v>
      </c>
      <c r="C21" s="219" t="str">
        <f ca="1">IF(LEN(A21)=0,"",INDEX('Smelter Look-up'!$C:$C,MATCH($A21,'Smelter Look-up'!$E:$E,0)))</f>
        <v>Chongyi Zhangyuan Tungsten Co., Ltd.</v>
      </c>
      <c r="D21" s="278"/>
      <c r="E21" s="215" t="str">
        <f ca="1">IF(ISERROR($V21),"",OFFSET('Smelter Look-up'!$D$4,$V21-4,0)&amp;"")</f>
        <v>CHINA</v>
      </c>
      <c r="F21" s="215" t="str">
        <f ca="1">IF(ISERROR($V21),"",OFFSET('Smelter Look-up'!$E$4,$V21-4,0))</f>
        <v>CID000258</v>
      </c>
      <c r="G21" s="215" t="str">
        <f ca="1">IF(C21=$X$4,"Enter smelter details",IF(ISERROR($V21),"",OFFSET('Smelter Look-up'!$F$4,$V21-4,0)))</f>
        <v>RMI</v>
      </c>
      <c r="H21" s="216">
        <f ca="1">IF(ISERROR($V21),"",OFFSET('Smelter Look-up'!$G$4,$V21-4,0))</f>
        <v>0</v>
      </c>
      <c r="I21" s="217" t="str">
        <f ca="1">IF(ISERROR($V21),"",OFFSET('Smelter Look-up'!$H$4,$V21-4,0))</f>
        <v>Ganzhou</v>
      </c>
      <c r="J21" s="217" t="str">
        <f ca="1">IF(ISERROR($V21),"",OFFSET('Smelter Look-up'!$I$4,$V21-4,0))</f>
        <v>Jiangxi Sheng</v>
      </c>
      <c r="K21" s="268"/>
      <c r="L21" s="268"/>
      <c r="M21" s="268"/>
      <c r="N21" s="268"/>
      <c r="O21" s="268"/>
      <c r="P21" s="218"/>
      <c r="Q21" s="269"/>
      <c r="R21" s="215" t="str">
        <f ca="1">IF(ISERROR($V21),"",OFFSET('Smelter Look-up'!$C$4,$V21-4,0)&amp;"")</f>
        <v>Chongyi Zhangyuan Tungsten Co., Ltd.</v>
      </c>
      <c r="S21" s="222" t="str">
        <f t="shared" ca="1" si="3"/>
        <v>CN</v>
      </c>
      <c r="T21" s="222" t="str">
        <f ca="1">IF(B21="","",IF(ISERROR(MATCH($J21,SorP!$B$1:$B$6230,0)),"",INDIRECT("'SorP'!$A$"&amp;MATCH($J21,SorP!$B$1:$B$6230,0))))</f>
        <v>CN-JX</v>
      </c>
      <c r="U21" s="238"/>
      <c r="V21" s="270">
        <f ca="1">IF(C21="",NA(),MATCH($B21&amp;$C21,'Smelter Look-up'!$J:$J,0))</f>
        <v>550</v>
      </c>
      <c r="W21" s="271"/>
      <c r="X21" s="271">
        <f t="shared" ca="1" si="4"/>
        <v>0</v>
      </c>
      <c r="Y21" s="271"/>
      <c r="Z21" s="271"/>
      <c r="AB21" s="273" t="str">
        <f t="shared" ca="1" si="5"/>
        <v>TungstenChongyi Zhangyuan Tungsten Co., Ltd.</v>
      </c>
    </row>
    <row r="22" spans="1:28" s="272" customFormat="1" ht="25.5">
      <c r="A22" s="353" t="s">
        <v>766</v>
      </c>
      <c r="B22" s="215" t="str">
        <f ca="1">IF(LEN(A22)=0,"",INDEX('Smelter Look-up'!$A:$A,MATCH($A22,'Smelter Look-up'!$E:$E,0)))</f>
        <v>Tin</v>
      </c>
      <c r="C22" s="219" t="str">
        <f ca="1">IF(LEN(A22)=0,"",INDEX('Smelter Look-up'!$C:$C,MATCH($A22,'Smelter Look-up'!$E:$E,0)))</f>
        <v>Alpha</v>
      </c>
      <c r="D22" s="278"/>
      <c r="E22" s="215" t="str">
        <f ca="1">IF(ISERROR($V22),"",OFFSET('Smelter Look-up'!$D$4,$V22-4,0)&amp;"")</f>
        <v>UNITED STATES OF AMERICA</v>
      </c>
      <c r="F22" s="215" t="str">
        <f ca="1">IF(ISERROR($V22),"",OFFSET('Smelter Look-up'!$E$4,$V22-4,0))</f>
        <v>CID000292</v>
      </c>
      <c r="G22" s="215" t="str">
        <f ca="1">IF(C22=$X$4,"Enter smelter details",IF(ISERROR($V22),"",OFFSET('Smelter Look-up'!$F$4,$V22-4,0)))</f>
        <v>RMI</v>
      </c>
      <c r="H22" s="216">
        <f ca="1">IF(ISERROR($V22),"",OFFSET('Smelter Look-up'!$G$4,$V22-4,0))</f>
        <v>0</v>
      </c>
      <c r="I22" s="217" t="str">
        <f ca="1">IF(ISERROR($V22),"",OFFSET('Smelter Look-up'!$H$4,$V22-4,0))</f>
        <v>Altoona</v>
      </c>
      <c r="J22" s="217" t="str">
        <f ca="1">IF(ISERROR($V22),"",OFFSET('Smelter Look-up'!$I$4,$V22-4,0))</f>
        <v>Pennsylvania</v>
      </c>
      <c r="K22" s="268"/>
      <c r="L22" s="268"/>
      <c r="M22" s="268"/>
      <c r="N22" s="268"/>
      <c r="O22" s="268"/>
      <c r="P22" s="218"/>
      <c r="Q22" s="269"/>
      <c r="R22" s="215" t="str">
        <f ca="1">IF(ISERROR($V22),"",OFFSET('Smelter Look-up'!$C$4,$V22-4,0)&amp;"")</f>
        <v>Alpha</v>
      </c>
      <c r="S22" s="222" t="str">
        <f t="shared" ca="1" si="3"/>
        <v>US</v>
      </c>
      <c r="T22" s="222" t="str">
        <f ca="1">IF(B22="","",IF(ISERROR(MATCH($J22,SorP!$B$1:$B$6230,0)),"",INDIRECT("'SorP'!$A$"&amp;MATCH($J22,SorP!$B$1:$B$6230,0))))</f>
        <v>US-PA</v>
      </c>
      <c r="U22" s="238"/>
      <c r="V22" s="270">
        <f ca="1">IF(C22="",NA(),MATCH($B22&amp;$C22,'Smelter Look-up'!$J:$J,0))</f>
        <v>384</v>
      </c>
      <c r="W22" s="271"/>
      <c r="X22" s="271">
        <f t="shared" ca="1" si="4"/>
        <v>0</v>
      </c>
      <c r="Y22" s="271"/>
      <c r="Z22" s="271"/>
      <c r="AB22" s="273" t="str">
        <f t="shared" ca="1" si="5"/>
        <v>TinAlpha</v>
      </c>
    </row>
    <row r="23" spans="1:28" s="272" customFormat="1" ht="25.5">
      <c r="A23" s="353" t="s">
        <v>673</v>
      </c>
      <c r="B23" s="215" t="str">
        <f ca="1">IF(LEN(A23)=0,"",INDEX('Smelter Look-up'!$A:$A,MATCH($A23,'Smelter Look-up'!$E:$E,0)))</f>
        <v>Gold</v>
      </c>
      <c r="C23" s="219" t="str">
        <f ca="1">IF(LEN(A23)=0,"",INDEX('Smelter Look-up'!$C:$C,MATCH($A23,'Smelter Look-up'!$E:$E,0)))</f>
        <v>Dowa</v>
      </c>
      <c r="D23" s="278"/>
      <c r="E23" s="215" t="str">
        <f ca="1">IF(ISERROR($V23),"",OFFSET('Smelter Look-up'!$D$4,$V23-4,0)&amp;"")</f>
        <v>JAPAN</v>
      </c>
      <c r="F23" s="215" t="str">
        <f ca="1">IF(ISERROR($V23),"",OFFSET('Smelter Look-up'!$E$4,$V23-4,0))</f>
        <v>CID000401</v>
      </c>
      <c r="G23" s="215" t="str">
        <f ca="1">IF(C23=$X$4,"Enter smelter details",IF(ISERROR($V23),"",OFFSET('Smelter Look-up'!$F$4,$V23-4,0)))</f>
        <v>RMI</v>
      </c>
      <c r="H23" s="216">
        <f ca="1">IF(ISERROR($V23),"",OFFSET('Smelter Look-up'!$G$4,$V23-4,0))</f>
        <v>0</v>
      </c>
      <c r="I23" s="217" t="str">
        <f ca="1">IF(ISERROR($V23),"",OFFSET('Smelter Look-up'!$H$4,$V23-4,0))</f>
        <v>Kosaka</v>
      </c>
      <c r="J23" s="217" t="str">
        <f ca="1">IF(ISERROR($V23),"",OFFSET('Smelter Look-up'!$I$4,$V23-4,0))</f>
        <v>Akita</v>
      </c>
      <c r="K23" s="268"/>
      <c r="L23" s="268"/>
      <c r="M23" s="268"/>
      <c r="N23" s="268"/>
      <c r="O23" s="268"/>
      <c r="P23" s="218"/>
      <c r="Q23" s="269"/>
      <c r="R23" s="215" t="str">
        <f ca="1">IF(ISERROR($V23),"",OFFSET('Smelter Look-up'!$C$4,$V23-4,0)&amp;"")</f>
        <v>Dowa</v>
      </c>
      <c r="S23" s="222" t="str">
        <f t="shared" ca="1" si="3"/>
        <v>JP</v>
      </c>
      <c r="T23" s="222" t="str">
        <f ca="1">IF(B23="","",IF(ISERROR(MATCH($J23,SorP!$B$1:$B$6230,0)),"",INDIRECT("'SorP'!$A$"&amp;MATCH($J23,SorP!$B$1:$B$6230,0))))</f>
        <v>JP-05</v>
      </c>
      <c r="U23" s="238"/>
      <c r="V23" s="270">
        <f ca="1">IF(C23="",NA(),MATCH($B23&amp;$C23,'Smelter Look-up'!$J:$J,0))</f>
        <v>64</v>
      </c>
      <c r="W23" s="271"/>
      <c r="X23" s="271">
        <f t="shared" ca="1" si="4"/>
        <v>0</v>
      </c>
      <c r="Y23" s="271"/>
      <c r="Z23" s="271"/>
      <c r="AB23" s="273" t="str">
        <f t="shared" ca="1" si="5"/>
        <v>GoldDowa</v>
      </c>
    </row>
    <row r="24" spans="1:28" s="272" customFormat="1" ht="20.25">
      <c r="A24" s="353" t="s">
        <v>1410</v>
      </c>
      <c r="B24" s="215" t="str">
        <f ca="1">IF(LEN(A24)=0,"",INDEX('Smelter Look-up'!$A:$A,MATCH($A24,'Smelter Look-up'!$E:$E,0)))</f>
        <v>Tin</v>
      </c>
      <c r="C24" s="219" t="str">
        <f ca="1">IF(LEN(A24)=0,"",INDEX('Smelter Look-up'!$C:$C,MATCH($A24,'Smelter Look-up'!$E:$E,0)))</f>
        <v>Dowa</v>
      </c>
      <c r="D24" s="278"/>
      <c r="E24" s="215" t="str">
        <f ca="1">IF(ISERROR($V24),"",OFFSET('Smelter Look-up'!$D$4,$V24-4,0)&amp;"")</f>
        <v>JAPAN</v>
      </c>
      <c r="F24" s="215" t="str">
        <f ca="1">IF(ISERROR($V24),"",OFFSET('Smelter Look-up'!$E$4,$V24-4,0))</f>
        <v>CID000402</v>
      </c>
      <c r="G24" s="215" t="str">
        <f ca="1">IF(C24=$X$4,"Enter smelter details",IF(ISERROR($V24),"",OFFSET('Smelter Look-up'!$F$4,$V24-4,0)))</f>
        <v>RMI</v>
      </c>
      <c r="H24" s="216">
        <f ca="1">IF(ISERROR($V24),"",OFFSET('Smelter Look-up'!$G$4,$V24-4,0))</f>
        <v>0</v>
      </c>
      <c r="I24" s="217" t="str">
        <f ca="1">IF(ISERROR($V24),"",OFFSET('Smelter Look-up'!$H$4,$V24-4,0))</f>
        <v>Kosaka</v>
      </c>
      <c r="J24" s="217" t="str">
        <f ca="1">IF(ISERROR($V24),"",OFFSET('Smelter Look-up'!$I$4,$V24-4,0))</f>
        <v>Akita</v>
      </c>
      <c r="K24" s="268"/>
      <c r="L24" s="268"/>
      <c r="M24" s="268"/>
      <c r="N24" s="268"/>
      <c r="O24" s="268"/>
      <c r="P24" s="218"/>
      <c r="Q24" s="269"/>
      <c r="R24" s="215" t="str">
        <f ca="1">IF(ISERROR($V24),"",OFFSET('Smelter Look-up'!$C$4,$V24-4,0)&amp;"")</f>
        <v>Dowa</v>
      </c>
      <c r="S24" s="222" t="str">
        <f t="shared" ca="1" si="3"/>
        <v>JP</v>
      </c>
      <c r="T24" s="222" t="str">
        <f ca="1">IF(B24="","",IF(ISERROR(MATCH($J24,SorP!$B$1:$B$6230,0)),"",INDIRECT("'SorP'!$A$"&amp;MATCH($J24,SorP!$B$1:$B$6230,0))))</f>
        <v>JP-05</v>
      </c>
      <c r="U24" s="238"/>
      <c r="V24" s="270">
        <f ca="1">IF(C24="",NA(),MATCH($B24&amp;$C24,'Smelter Look-up'!$J:$J,0))</f>
        <v>409</v>
      </c>
      <c r="W24" s="271"/>
      <c r="X24" s="271">
        <f t="shared" ca="1" si="4"/>
        <v>0</v>
      </c>
      <c r="Y24" s="271"/>
      <c r="Z24" s="271"/>
      <c r="AB24" s="273" t="str">
        <f t="shared" ca="1" si="5"/>
        <v>TinDowa</v>
      </c>
    </row>
    <row r="25" spans="1:28" s="272" customFormat="1" ht="89.25">
      <c r="A25" s="353" t="s">
        <v>397</v>
      </c>
      <c r="B25" s="215" t="str">
        <f ca="1">IF(LEN(A25)=0,"",INDEX('Smelter Look-up'!$A:$A,MATCH($A25,'Smelter Look-up'!$E:$E,0)))</f>
        <v>Gold</v>
      </c>
      <c r="C25" s="219" t="str">
        <f ca="1">IF(LEN(A25)=0,"",INDEX('Smelter Look-up'!$C:$C,MATCH($A25,'Smelter Look-up'!$E:$E,0)))</f>
        <v>Eco-System Recycling Co., Ltd. East Plant</v>
      </c>
      <c r="D25" s="278"/>
      <c r="E25" s="215" t="str">
        <f ca="1">IF(ISERROR($V25),"",OFFSET('Smelter Look-up'!$D$4,$V25-4,0)&amp;"")</f>
        <v>JAPAN</v>
      </c>
      <c r="F25" s="215" t="str">
        <f ca="1">IF(ISERROR($V25),"",OFFSET('Smelter Look-up'!$E$4,$V25-4,0))</f>
        <v>CID000425</v>
      </c>
      <c r="G25" s="215" t="str">
        <f ca="1">IF(C25=$X$4,"Enter smelter details",IF(ISERROR($V25),"",OFFSET('Smelter Look-up'!$F$4,$V25-4,0)))</f>
        <v>RMI</v>
      </c>
      <c r="H25" s="216">
        <f ca="1">IF(ISERROR($V25),"",OFFSET('Smelter Look-up'!$G$4,$V25-4,0))</f>
        <v>0</v>
      </c>
      <c r="I25" s="217" t="str">
        <f ca="1">IF(ISERROR($V25),"",OFFSET('Smelter Look-up'!$H$4,$V25-4,0))</f>
        <v>Honjo</v>
      </c>
      <c r="J25" s="217" t="str">
        <f ca="1">IF(ISERROR($V25),"",OFFSET('Smelter Look-up'!$I$4,$V25-4,0))</f>
        <v>Saitama</v>
      </c>
      <c r="K25" s="268"/>
      <c r="L25" s="268"/>
      <c r="M25" s="268"/>
      <c r="N25" s="268"/>
      <c r="O25" s="268"/>
      <c r="P25" s="218"/>
      <c r="Q25" s="269"/>
      <c r="R25" s="215" t="str">
        <f ca="1">IF(ISERROR($V25),"",OFFSET('Smelter Look-up'!$C$4,$V25-4,0)&amp;"")</f>
        <v>Eco-System Recycling Co., Ltd. East Plant</v>
      </c>
      <c r="S25" s="222" t="str">
        <f t="shared" ca="1" si="3"/>
        <v>JP</v>
      </c>
      <c r="T25" s="222" t="str">
        <f ca="1">IF(B25="","",IF(ISERROR(MATCH($J25,SorP!$B$1:$B$6230,0)),"",INDIRECT("'SorP'!$A$"&amp;MATCH($J25,SorP!$B$1:$B$6230,0))))</f>
        <v>JP-11</v>
      </c>
      <c r="U25" s="238"/>
      <c r="V25" s="270">
        <f ca="1">IF(C25="",NA(),MATCH($B25&amp;$C25,'Smelter Look-up'!$J:$J,0))</f>
        <v>70</v>
      </c>
      <c r="W25" s="271"/>
      <c r="X25" s="271">
        <f t="shared" ca="1" si="4"/>
        <v>0</v>
      </c>
      <c r="Y25" s="271"/>
      <c r="Z25" s="271"/>
      <c r="AB25" s="273" t="str">
        <f t="shared" ca="1" si="5"/>
        <v>GoldEco-System Recycling Co., Ltd. East Plant</v>
      </c>
    </row>
    <row r="26" spans="1:28" s="272" customFormat="1" ht="38.25">
      <c r="A26" s="353" t="s">
        <v>767</v>
      </c>
      <c r="B26" s="215" t="str">
        <f ca="1">IF(LEN(A26)=0,"",INDEX('Smelter Look-up'!$A:$A,MATCH($A26,'Smelter Look-up'!$E:$E,0)))</f>
        <v>Tin</v>
      </c>
      <c r="C26" s="219" t="str">
        <f ca="1">IF(LEN(A26)=0,"",INDEX('Smelter Look-up'!$C:$C,MATCH($A26,'Smelter Look-up'!$E:$E,0)))</f>
        <v>EM Vinto</v>
      </c>
      <c r="D26" s="278"/>
      <c r="E26" s="215" t="str">
        <f ca="1">IF(ISERROR($V26),"",OFFSET('Smelter Look-up'!$D$4,$V26-4,0)&amp;"")</f>
        <v>BOLIVIA (PLURINATIONAL STATE OF)</v>
      </c>
      <c r="F26" s="215" t="str">
        <f ca="1">IF(ISERROR($V26),"",OFFSET('Smelter Look-up'!$E$4,$V26-4,0))</f>
        <v>CID000438</v>
      </c>
      <c r="G26" s="215" t="str">
        <f ca="1">IF(C26=$X$4,"Enter smelter details",IF(ISERROR($V26),"",OFFSET('Smelter Look-up'!$F$4,$V26-4,0)))</f>
        <v>RMI</v>
      </c>
      <c r="H26" s="216">
        <f ca="1">IF(ISERROR($V26),"",OFFSET('Smelter Look-up'!$G$4,$V26-4,0))</f>
        <v>0</v>
      </c>
      <c r="I26" s="217" t="str">
        <f ca="1">IF(ISERROR($V26),"",OFFSET('Smelter Look-up'!$H$4,$V26-4,0))</f>
        <v>Oruro</v>
      </c>
      <c r="J26" s="217" t="str">
        <f ca="1">IF(ISERROR($V26),"",OFFSET('Smelter Look-up'!$I$4,$V26-4,0))</f>
        <v>Oruro</v>
      </c>
      <c r="K26" s="268"/>
      <c r="L26" s="268"/>
      <c r="M26" s="268"/>
      <c r="N26" s="268"/>
      <c r="O26" s="268"/>
      <c r="P26" s="218"/>
      <c r="Q26" s="269"/>
      <c r="R26" s="215" t="str">
        <f ca="1">IF(ISERROR($V26),"",OFFSET('Smelter Look-up'!$C$4,$V26-4,0)&amp;"")</f>
        <v>EM Vinto</v>
      </c>
      <c r="S26" s="222" t="str">
        <f t="shared" ca="1" si="3"/>
        <v>BO</v>
      </c>
      <c r="T26" s="222" t="str">
        <f ca="1">IF(B26="","",IF(ISERROR(MATCH($J26,SorP!$B$1:$B$6230,0)),"",INDIRECT("'SorP'!$A$"&amp;MATCH($J26,SorP!$B$1:$B$6230,0))))</f>
        <v>BO-O</v>
      </c>
      <c r="U26" s="238"/>
      <c r="V26" s="270">
        <f ca="1">IF(C26="",NA(),MATCH($B26&amp;$C26,'Smelter Look-up'!$J:$J,0))</f>
        <v>412</v>
      </c>
      <c r="W26" s="271"/>
      <c r="X26" s="271">
        <f t="shared" ca="1" si="4"/>
        <v>0</v>
      </c>
      <c r="Y26" s="271"/>
      <c r="Z26" s="271"/>
      <c r="AB26" s="273" t="str">
        <f t="shared" ca="1" si="5"/>
        <v>TinEM Vinto</v>
      </c>
    </row>
    <row r="27" spans="1:28" s="272" customFormat="1" ht="38.25">
      <c r="A27" s="353" t="s">
        <v>748</v>
      </c>
      <c r="B27" s="215" t="str">
        <f ca="1">IF(LEN(A27)=0,"",INDEX('Smelter Look-up'!$A:$A,MATCH($A27,'Smelter Look-up'!$E:$E,0)))</f>
        <v>Tantalum</v>
      </c>
      <c r="C27" s="219" t="str">
        <f ca="1">IF(LEN(A27)=0,"",INDEX('Smelter Look-up'!$C:$C,MATCH($A27,'Smelter Look-up'!$E:$E,0)))</f>
        <v>Exotech Inc.</v>
      </c>
      <c r="D27" s="278"/>
      <c r="E27" s="215" t="str">
        <f ca="1">IF(ISERROR($V27),"",OFFSET('Smelter Look-up'!$D$4,$V27-4,0)&amp;"")</f>
        <v>UNITED STATES OF AMERICA</v>
      </c>
      <c r="F27" s="215" t="str">
        <f ca="1">IF(ISERROR($V27),"",OFFSET('Smelter Look-up'!$E$4,$V27-4,0))</f>
        <v>CID000456</v>
      </c>
      <c r="G27" s="215" t="str">
        <f ca="1">IF(C27=$X$4,"Enter smelter details",IF(ISERROR($V27),"",OFFSET('Smelter Look-up'!$F$4,$V27-4,0)))</f>
        <v>RMI</v>
      </c>
      <c r="H27" s="216">
        <f ca="1">IF(ISERROR($V27),"",OFFSET('Smelter Look-up'!$G$4,$V27-4,0))</f>
        <v>0</v>
      </c>
      <c r="I27" s="217" t="str">
        <f ca="1">IF(ISERROR($V27),"",OFFSET('Smelter Look-up'!$H$4,$V27-4,0))</f>
        <v>Pompano Beach</v>
      </c>
      <c r="J27" s="217" t="str">
        <f ca="1">IF(ISERROR($V27),"",OFFSET('Smelter Look-up'!$I$4,$V27-4,0))</f>
        <v>Florida</v>
      </c>
      <c r="K27" s="268"/>
      <c r="L27" s="268"/>
      <c r="M27" s="268"/>
      <c r="N27" s="268"/>
      <c r="O27" s="268"/>
      <c r="P27" s="218"/>
      <c r="Q27" s="269"/>
      <c r="R27" s="215" t="str">
        <f ca="1">IF(ISERROR($V27),"",OFFSET('Smelter Look-up'!$C$4,$V27-4,0)&amp;"")</f>
        <v>Exotech Inc.</v>
      </c>
      <c r="S27" s="222" t="str">
        <f t="shared" ca="1" si="3"/>
        <v>US</v>
      </c>
      <c r="T27" s="222" t="str">
        <f ca="1">IF(B27="","",IF(ISERROR(MATCH($J27,SorP!$B$1:$B$6230,0)),"",INDIRECT("'SorP'!$A$"&amp;MATCH($J27,SorP!$B$1:$B$6230,0))))</f>
        <v>US-FL</v>
      </c>
      <c r="U27" s="238"/>
      <c r="V27" s="270">
        <f ca="1">IF(C27="",NA(),MATCH($B27&amp;$C27,'Smelter Look-up'!$J:$J,0))</f>
        <v>319</v>
      </c>
      <c r="W27" s="271"/>
      <c r="X27" s="271">
        <f t="shared" ca="1" si="4"/>
        <v>0</v>
      </c>
      <c r="Y27" s="271"/>
      <c r="Z27" s="271"/>
      <c r="AB27" s="273" t="str">
        <f t="shared" ca="1" si="5"/>
        <v>TantalumExotech Inc.</v>
      </c>
    </row>
    <row r="28" spans="1:28" s="272" customFormat="1" ht="63.75">
      <c r="A28" s="353" t="s">
        <v>749</v>
      </c>
      <c r="B28" s="215" t="str">
        <f ca="1">IF(LEN(A28)=0,"",INDEX('Smelter Look-up'!$A:$A,MATCH($A28,'Smelter Look-up'!$E:$E,0)))</f>
        <v>Tantalum</v>
      </c>
      <c r="C28" s="219" t="str">
        <f ca="1">IF(LEN(A28)=0,"",INDEX('Smelter Look-up'!$C:$C,MATCH($A28,'Smelter Look-up'!$E:$E,0)))</f>
        <v>F&amp;X Electro-Materials Ltd.</v>
      </c>
      <c r="D28" s="278"/>
      <c r="E28" s="215" t="str">
        <f ca="1">IF(ISERROR($V28),"",OFFSET('Smelter Look-up'!$D$4,$V28-4,0)&amp;"")</f>
        <v>CHINA</v>
      </c>
      <c r="F28" s="215" t="str">
        <f ca="1">IF(ISERROR($V28),"",OFFSET('Smelter Look-up'!$E$4,$V28-4,0))</f>
        <v>CID000460</v>
      </c>
      <c r="G28" s="215" t="str">
        <f ca="1">IF(C28=$X$4,"Enter smelter details",IF(ISERROR($V28),"",OFFSET('Smelter Look-up'!$F$4,$V28-4,0)))</f>
        <v>RMI</v>
      </c>
      <c r="H28" s="216">
        <f ca="1">IF(ISERROR($V28),"",OFFSET('Smelter Look-up'!$G$4,$V28-4,0))</f>
        <v>0</v>
      </c>
      <c r="I28" s="217" t="str">
        <f ca="1">IF(ISERROR($V28),"",OFFSET('Smelter Look-up'!$H$4,$V28-4,0))</f>
        <v>Jiangmen</v>
      </c>
      <c r="J28" s="217" t="str">
        <f ca="1">IF(ISERROR($V28),"",OFFSET('Smelter Look-up'!$I$4,$V28-4,0))</f>
        <v>Guangdong Sheng</v>
      </c>
      <c r="K28" s="268"/>
      <c r="L28" s="268"/>
      <c r="M28" s="268"/>
      <c r="N28" s="268"/>
      <c r="O28" s="268"/>
      <c r="P28" s="218"/>
      <c r="Q28" s="269"/>
      <c r="R28" s="215" t="str">
        <f ca="1">IF(ISERROR($V28),"",OFFSET('Smelter Look-up'!$C$4,$V28-4,0)&amp;"")</f>
        <v>F&amp;X Electro-Materials Ltd.</v>
      </c>
      <c r="S28" s="222" t="str">
        <f t="shared" ca="1" si="3"/>
        <v>CN</v>
      </c>
      <c r="T28" s="222" t="str">
        <f ca="1">IF(B28="","",IF(ISERROR(MATCH($J28,SorP!$B$1:$B$6230,0)),"",INDIRECT("'SorP'!$A$"&amp;MATCH($J28,SorP!$B$1:$B$6230,0))))</f>
        <v>CN-GD</v>
      </c>
      <c r="U28" s="238"/>
      <c r="V28" s="270">
        <f ca="1">IF(C28="",NA(),MATCH($B28&amp;$C28,'Smelter Look-up'!$J:$J,0))</f>
        <v>321</v>
      </c>
      <c r="W28" s="271"/>
      <c r="X28" s="271">
        <f t="shared" ca="1" si="4"/>
        <v>0</v>
      </c>
      <c r="Y28" s="271"/>
      <c r="Z28" s="271"/>
      <c r="AB28" s="273" t="str">
        <f t="shared" ca="1" si="5"/>
        <v>TantalumF&amp;X Electro-Materials Ltd.</v>
      </c>
    </row>
    <row r="29" spans="1:28" s="272" customFormat="1" ht="25.5">
      <c r="A29" s="353" t="s">
        <v>769</v>
      </c>
      <c r="B29" s="215" t="str">
        <f ca="1">IF(LEN(A29)=0,"",INDEX('Smelter Look-up'!$A:$A,MATCH($A29,'Smelter Look-up'!$E:$E,0)))</f>
        <v>Tin</v>
      </c>
      <c r="C29" s="219" t="str">
        <f ca="1">IF(LEN(A29)=0,"",INDEX('Smelter Look-up'!$C:$C,MATCH($A29,'Smelter Look-up'!$E:$E,0)))</f>
        <v>Fenix Metals</v>
      </c>
      <c r="D29" s="278"/>
      <c r="E29" s="215" t="str">
        <f ca="1">IF(ISERROR($V29),"",OFFSET('Smelter Look-up'!$D$4,$V29-4,0)&amp;"")</f>
        <v>POLAND</v>
      </c>
      <c r="F29" s="215" t="str">
        <f ca="1">IF(ISERROR($V29),"",OFFSET('Smelter Look-up'!$E$4,$V29-4,0))</f>
        <v>CID000468</v>
      </c>
      <c r="G29" s="215" t="str">
        <f ca="1">IF(C29=$X$4,"Enter smelter details",IF(ISERROR($V29),"",OFFSET('Smelter Look-up'!$F$4,$V29-4,0)))</f>
        <v>RMI</v>
      </c>
      <c r="H29" s="216">
        <f ca="1">IF(ISERROR($V29),"",OFFSET('Smelter Look-up'!$G$4,$V29-4,0))</f>
        <v>0</v>
      </c>
      <c r="I29" s="217" t="str">
        <f ca="1">IF(ISERROR($V29),"",OFFSET('Smelter Look-up'!$H$4,$V29-4,0))</f>
        <v>Chmielów</v>
      </c>
      <c r="J29" s="217" t="str">
        <f ca="1">IF(ISERROR($V29),"",OFFSET('Smelter Look-up'!$I$4,$V29-4,0))</f>
        <v>Podkarpackie</v>
      </c>
      <c r="K29" s="268"/>
      <c r="L29" s="268"/>
      <c r="M29" s="268"/>
      <c r="N29" s="268"/>
      <c r="O29" s="268"/>
      <c r="P29" s="218"/>
      <c r="Q29" s="269"/>
      <c r="R29" s="215" t="str">
        <f ca="1">IF(ISERROR($V29),"",OFFSET('Smelter Look-up'!$C$4,$V29-4,0)&amp;"")</f>
        <v>Fenix Metals</v>
      </c>
      <c r="S29" s="222" t="str">
        <f t="shared" ca="1" si="3"/>
        <v>PL</v>
      </c>
      <c r="T29" s="222" t="str">
        <f ca="1">IF(B29="","",IF(ISERROR(MATCH($J29,SorP!$B$1:$B$6230,0)),"",INDIRECT("'SorP'!$A$"&amp;MATCH($J29,SorP!$B$1:$B$6230,0))))</f>
        <v>PL-18</v>
      </c>
      <c r="U29" s="238"/>
      <c r="V29" s="270">
        <f ca="1">IF(C29="",NA(),MATCH($B29&amp;$C29,'Smelter Look-up'!$J:$J,0))</f>
        <v>421</v>
      </c>
      <c r="W29" s="271"/>
      <c r="X29" s="271">
        <f t="shared" ca="1" si="4"/>
        <v>0</v>
      </c>
      <c r="Y29" s="271"/>
      <c r="Z29" s="271"/>
      <c r="AB29" s="273" t="str">
        <f t="shared" ca="1" si="5"/>
        <v>TinFenix Metals</v>
      </c>
    </row>
    <row r="30" spans="1:28" s="272" customFormat="1" ht="89.25">
      <c r="A30" s="353" t="s">
        <v>770</v>
      </c>
      <c r="B30" s="215" t="str">
        <f ca="1">IF(LEN(A30)=0,"",INDEX('Smelter Look-up'!$A:$A,MATCH($A30,'Smelter Look-up'!$E:$E,0)))</f>
        <v>Tin</v>
      </c>
      <c r="C30" s="219" t="str">
        <f ca="1">IF(LEN(A30)=0,"",INDEX('Smelter Look-up'!$C:$C,MATCH($A30,'Smelter Look-up'!$E:$E,0)))</f>
        <v>Gejiu Non-Ferrous Metal Processing Co., Ltd.</v>
      </c>
      <c r="D30" s="278"/>
      <c r="E30" s="215" t="str">
        <f ca="1">IF(ISERROR($V30),"",OFFSET('Smelter Look-up'!$D$4,$V30-4,0)&amp;"")</f>
        <v>CHINA</v>
      </c>
      <c r="F30" s="215" t="str">
        <f ca="1">IF(ISERROR($V30),"",OFFSET('Smelter Look-up'!$E$4,$V30-4,0))</f>
        <v>CID000538</v>
      </c>
      <c r="G30" s="215" t="str">
        <f ca="1">IF(C30=$X$4,"Enter smelter details",IF(ISERROR($V30),"",OFFSET('Smelter Look-up'!$F$4,$V30-4,0)))</f>
        <v>RMI</v>
      </c>
      <c r="H30" s="216">
        <f ca="1">IF(ISERROR($V30),"",OFFSET('Smelter Look-up'!$G$4,$V30-4,0))</f>
        <v>0</v>
      </c>
      <c r="I30" s="217" t="str">
        <f ca="1">IF(ISERROR($V30),"",OFFSET('Smelter Look-up'!$H$4,$V30-4,0))</f>
        <v>Gejiu</v>
      </c>
      <c r="J30" s="217" t="str">
        <f ca="1">IF(ISERROR($V30),"",OFFSET('Smelter Look-up'!$I$4,$V30-4,0))</f>
        <v>Yunnan Sheng</v>
      </c>
      <c r="K30" s="268"/>
      <c r="L30" s="268"/>
      <c r="M30" s="268"/>
      <c r="N30" s="268"/>
      <c r="O30" s="268"/>
      <c r="P30" s="218"/>
      <c r="Q30" s="269"/>
      <c r="R30" s="215" t="str">
        <f ca="1">IF(ISERROR($V30),"",OFFSET('Smelter Look-up'!$C$4,$V30-4,0)&amp;"")</f>
        <v>Gejiu Non-Ferrous Metal Processing Co., Ltd.</v>
      </c>
      <c r="S30" s="222" t="str">
        <f t="shared" ca="1" si="3"/>
        <v>CN</v>
      </c>
      <c r="T30" s="222" t="str">
        <f ca="1">IF(B30="","",IF(ISERROR(MATCH($J30,SorP!$B$1:$B$6230,0)),"",INDIRECT("'SorP'!$A$"&amp;MATCH($J30,SorP!$B$1:$B$6230,0))))</f>
        <v>CN-YN</v>
      </c>
      <c r="U30" s="238"/>
      <c r="V30" s="270">
        <f ca="1">IF(C30="",NA(),MATCH($B30&amp;$C30,'Smelter Look-up'!$J:$J,0))</f>
        <v>428</v>
      </c>
      <c r="W30" s="271"/>
      <c r="X30" s="271">
        <f t="shared" ca="1" si="4"/>
        <v>0</v>
      </c>
      <c r="Y30" s="271"/>
      <c r="Z30" s="271"/>
      <c r="AB30" s="273" t="str">
        <f t="shared" ca="1" si="5"/>
        <v>TinGejiu Non-Ferrous Metal Processing Co., Ltd.</v>
      </c>
    </row>
    <row r="31" spans="1:28" s="272" customFormat="1" ht="76.5">
      <c r="A31" s="353" t="s">
        <v>796</v>
      </c>
      <c r="B31" s="215" t="str">
        <f ca="1">IF(LEN(A31)=0,"",INDEX('Smelter Look-up'!$A:$A,MATCH($A31,'Smelter Look-up'!$E:$E,0)))</f>
        <v>Tungsten</v>
      </c>
      <c r="C31" s="219" t="str">
        <f ca="1">IF(LEN(A31)=0,"",INDEX('Smelter Look-up'!$C:$C,MATCH($A31,'Smelter Look-up'!$E:$E,0)))</f>
        <v>Global Tungsten &amp; Powders Corp.</v>
      </c>
      <c r="D31" s="278"/>
      <c r="E31" s="215" t="str">
        <f ca="1">IF(ISERROR($V31),"",OFFSET('Smelter Look-up'!$D$4,$V31-4,0)&amp;"")</f>
        <v>UNITED STATES OF AMERICA</v>
      </c>
      <c r="F31" s="215" t="str">
        <f ca="1">IF(ISERROR($V31),"",OFFSET('Smelter Look-up'!$E$4,$V31-4,0))</f>
        <v>CID000568</v>
      </c>
      <c r="G31" s="215" t="str">
        <f ca="1">IF(C31=$X$4,"Enter smelter details",IF(ISERROR($V31),"",OFFSET('Smelter Look-up'!$F$4,$V31-4,0)))</f>
        <v>RMI</v>
      </c>
      <c r="H31" s="216">
        <f ca="1">IF(ISERROR($V31),"",OFFSET('Smelter Look-up'!$G$4,$V31-4,0))</f>
        <v>0</v>
      </c>
      <c r="I31" s="217" t="str">
        <f ca="1">IF(ISERROR($V31),"",OFFSET('Smelter Look-up'!$H$4,$V31-4,0))</f>
        <v>Towanda</v>
      </c>
      <c r="J31" s="217" t="str">
        <f ca="1">IF(ISERROR($V31),"",OFFSET('Smelter Look-up'!$I$4,$V31-4,0))</f>
        <v>Pennsylvania</v>
      </c>
      <c r="K31" s="268"/>
      <c r="L31" s="268"/>
      <c r="M31" s="268"/>
      <c r="N31" s="268"/>
      <c r="O31" s="268"/>
      <c r="P31" s="218"/>
      <c r="Q31" s="269"/>
      <c r="R31" s="215" t="str">
        <f ca="1">IF(ISERROR($V31),"",OFFSET('Smelter Look-up'!$C$4,$V31-4,0)&amp;"")</f>
        <v>Global Tungsten &amp; Powders Corp.</v>
      </c>
      <c r="S31" s="222" t="str">
        <f t="shared" ca="1" si="3"/>
        <v>US</v>
      </c>
      <c r="T31" s="222" t="str">
        <f ca="1">IF(B31="","",IF(ISERROR(MATCH($J31,SorP!$B$1:$B$6230,0)),"",INDIRECT("'SorP'!$A$"&amp;MATCH($J31,SorP!$B$1:$B$6230,0))))</f>
        <v>US-PA</v>
      </c>
      <c r="U31" s="238"/>
      <c r="V31" s="270">
        <f ca="1">IF(C31="",NA(),MATCH($B31&amp;$C31,'Smelter Look-up'!$J:$J,0))</f>
        <v>560</v>
      </c>
      <c r="W31" s="271"/>
      <c r="X31" s="271">
        <f t="shared" ca="1" si="4"/>
        <v>0</v>
      </c>
      <c r="Y31" s="271"/>
      <c r="Z31" s="271"/>
      <c r="AB31" s="273" t="str">
        <f t="shared" ca="1" si="5"/>
        <v>TungstenGlobal Tungsten &amp; Powders Corp.</v>
      </c>
    </row>
    <row r="32" spans="1:28" s="272" customFormat="1" ht="51">
      <c r="A32" s="353" t="s">
        <v>678</v>
      </c>
      <c r="B32" s="215" t="str">
        <f ca="1">IF(LEN(A32)=0,"",INDEX('Smelter Look-up'!$A:$A,MATCH($A32,'Smelter Look-up'!$E:$E,0)))</f>
        <v>Gold</v>
      </c>
      <c r="C32" s="219" t="str">
        <f ca="1">IF(LEN(A32)=0,"",INDEX('Smelter Look-up'!$C:$C,MATCH($A32,'Smelter Look-up'!$E:$E,0)))</f>
        <v>Heimerle + Meule GmbH</v>
      </c>
      <c r="D32" s="278"/>
      <c r="E32" s="215" t="str">
        <f ca="1">IF(ISERROR($V32),"",OFFSET('Smelter Look-up'!$D$4,$V32-4,0)&amp;"")</f>
        <v>GERMANY</v>
      </c>
      <c r="F32" s="215" t="str">
        <f ca="1">IF(ISERROR($V32),"",OFFSET('Smelter Look-up'!$E$4,$V32-4,0))</f>
        <v>CID000694</v>
      </c>
      <c r="G32" s="215" t="str">
        <f ca="1">IF(C32=$X$4,"Enter smelter details",IF(ISERROR($V32),"",OFFSET('Smelter Look-up'!$F$4,$V32-4,0)))</f>
        <v>RMI</v>
      </c>
      <c r="H32" s="216">
        <f ca="1">IF(ISERROR($V32),"",OFFSET('Smelter Look-up'!$G$4,$V32-4,0))</f>
        <v>0</v>
      </c>
      <c r="I32" s="217" t="str">
        <f ca="1">IF(ISERROR($V32),"",OFFSET('Smelter Look-up'!$H$4,$V32-4,0))</f>
        <v>Pforzheim</v>
      </c>
      <c r="J32" s="217" t="str">
        <f ca="1">IF(ISERROR($V32),"",OFFSET('Smelter Look-up'!$I$4,$V32-4,0))</f>
        <v>Baden-Württemberg</v>
      </c>
      <c r="K32" s="268"/>
      <c r="L32" s="268"/>
      <c r="M32" s="268"/>
      <c r="N32" s="268"/>
      <c r="O32" s="268"/>
      <c r="P32" s="218"/>
      <c r="Q32" s="269"/>
      <c r="R32" s="215" t="str">
        <f ca="1">IF(ISERROR($V32),"",OFFSET('Smelter Look-up'!$C$4,$V32-4,0)&amp;"")</f>
        <v>Heimerle + Meule GmbH</v>
      </c>
      <c r="S32" s="222" t="str">
        <f t="shared" ca="1" si="3"/>
        <v>DE</v>
      </c>
      <c r="T32" s="222" t="str">
        <f ca="1">IF(B32="","",IF(ISERROR(MATCH($J32,SorP!$B$1:$B$6230,0)),"",INDIRECT("'SorP'!$A$"&amp;MATCH($J32,SorP!$B$1:$B$6230,0))))</f>
        <v>DE-BW</v>
      </c>
      <c r="U32" s="238"/>
      <c r="V32" s="270">
        <f ca="1">IF(C32="",NA(),MATCH($B32&amp;$C32,'Smelter Look-up'!$J:$J,0))</f>
        <v>97</v>
      </c>
      <c r="W32" s="271"/>
      <c r="X32" s="271">
        <f t="shared" ca="1" si="4"/>
        <v>0</v>
      </c>
      <c r="Y32" s="271"/>
      <c r="Z32" s="271"/>
      <c r="AB32" s="273" t="str">
        <f t="shared" ca="1" si="5"/>
        <v>GoldHeimerle + Meule GmbH</v>
      </c>
    </row>
    <row r="33" spans="1:28" s="272" customFormat="1" ht="76.5">
      <c r="A33" s="353" t="s">
        <v>679</v>
      </c>
      <c r="B33" s="215" t="str">
        <f ca="1">IF(LEN(A33)=0,"",INDEX('Smelter Look-up'!$A:$A,MATCH($A33,'Smelter Look-up'!$E:$E,0)))</f>
        <v>Gold</v>
      </c>
      <c r="C33" s="219" t="str">
        <f ca="1">IF(LEN(A33)=0,"",INDEX('Smelter Look-up'!$C:$C,MATCH($A33,'Smelter Look-up'!$E:$E,0)))</f>
        <v>Heraeus Metals Hong Kong Ltd.</v>
      </c>
      <c r="D33" s="278"/>
      <c r="E33" s="215" t="str">
        <f ca="1">IF(ISERROR($V33),"",OFFSET('Smelter Look-up'!$D$4,$V33-4,0)&amp;"")</f>
        <v>CHINA</v>
      </c>
      <c r="F33" s="215" t="str">
        <f ca="1">IF(ISERROR($V33),"",OFFSET('Smelter Look-up'!$E$4,$V33-4,0))</f>
        <v>CID000707</v>
      </c>
      <c r="G33" s="215" t="str">
        <f ca="1">IF(C33=$X$4,"Enter smelter details",IF(ISERROR($V33),"",OFFSET('Smelter Look-up'!$F$4,$V33-4,0)))</f>
        <v>RMI</v>
      </c>
      <c r="H33" s="216">
        <f ca="1">IF(ISERROR($V33),"",OFFSET('Smelter Look-up'!$G$4,$V33-4,0))</f>
        <v>0</v>
      </c>
      <c r="I33" s="217" t="str">
        <f ca="1">IF(ISERROR($V33),"",OFFSET('Smelter Look-up'!$H$4,$V33-4,0))</f>
        <v>Fanling</v>
      </c>
      <c r="J33" s="217" t="str">
        <f ca="1">IF(ISERROR($V33),"",OFFSET('Smelter Look-up'!$I$4,$V33-4,0))</f>
        <v>Hong Kong SAR</v>
      </c>
      <c r="K33" s="268"/>
      <c r="L33" s="268"/>
      <c r="M33" s="268"/>
      <c r="N33" s="268"/>
      <c r="O33" s="268"/>
      <c r="P33" s="218"/>
      <c r="Q33" s="269"/>
      <c r="R33" s="215" t="str">
        <f ca="1">IF(ISERROR($V33),"",OFFSET('Smelter Look-up'!$C$4,$V33-4,0)&amp;"")</f>
        <v>Heraeus Metals Hong Kong Ltd.</v>
      </c>
      <c r="S33" s="222" t="str">
        <f t="shared" ca="1" si="3"/>
        <v>CN</v>
      </c>
      <c r="T33" s="222" t="str">
        <f ca="1">IF(B33="","",IF(ISERROR(MATCH($J33,SorP!$B$1:$B$6230,0)),"",INDIRECT("'SorP'!$A$"&amp;MATCH($J33,SorP!$B$1:$B$6230,0))))</f>
        <v>CN-HK</v>
      </c>
      <c r="U33" s="238"/>
      <c r="V33" s="270">
        <f ca="1">IF(C33="",NA(),MATCH($B33&amp;$C33,'Smelter Look-up'!$J:$J,0))</f>
        <v>103</v>
      </c>
      <c r="W33" s="271"/>
      <c r="X33" s="271">
        <f t="shared" ca="1" si="4"/>
        <v>0</v>
      </c>
      <c r="Y33" s="271"/>
      <c r="Z33" s="271"/>
      <c r="AB33" s="273" t="str">
        <f t="shared" ca="1" si="5"/>
        <v>GoldHeraeus Metals Hong Kong Ltd.</v>
      </c>
    </row>
    <row r="34" spans="1:28" s="272" customFormat="1" ht="63.75">
      <c r="A34" s="353" t="s">
        <v>680</v>
      </c>
      <c r="B34" s="215" t="str">
        <f ca="1">IF(LEN(A34)=0,"",INDEX('Smelter Look-up'!$A:$A,MATCH($A34,'Smelter Look-up'!$E:$E,0)))</f>
        <v>Gold</v>
      </c>
      <c r="C34" s="219" t="str">
        <f ca="1">IF(LEN(A34)=0,"",INDEX('Smelter Look-up'!$C:$C,MATCH($A34,'Smelter Look-up'!$E:$E,0)))</f>
        <v>Heraeus Germany GmbH Co. KG</v>
      </c>
      <c r="D34" s="278"/>
      <c r="E34" s="215" t="str">
        <f ca="1">IF(ISERROR($V34),"",OFFSET('Smelter Look-up'!$D$4,$V34-4,0)&amp;"")</f>
        <v>GERMANY</v>
      </c>
      <c r="F34" s="215" t="str">
        <f ca="1">IF(ISERROR($V34),"",OFFSET('Smelter Look-up'!$E$4,$V34-4,0))</f>
        <v>CID000711</v>
      </c>
      <c r="G34" s="215" t="str">
        <f ca="1">IF(C34=$X$4,"Enter smelter details",IF(ISERROR($V34),"",OFFSET('Smelter Look-up'!$F$4,$V34-4,0)))</f>
        <v>RMI</v>
      </c>
      <c r="H34" s="216">
        <f ca="1">IF(ISERROR($V34),"",OFFSET('Smelter Look-up'!$G$4,$V34-4,0))</f>
        <v>0</v>
      </c>
      <c r="I34" s="217" t="str">
        <f ca="1">IF(ISERROR($V34),"",OFFSET('Smelter Look-up'!$H$4,$V34-4,0))</f>
        <v>Hanau</v>
      </c>
      <c r="J34" s="217" t="str">
        <f ca="1">IF(ISERROR($V34),"",OFFSET('Smelter Look-up'!$I$4,$V34-4,0))</f>
        <v>Hessen</v>
      </c>
      <c r="K34" s="268"/>
      <c r="L34" s="268"/>
      <c r="M34" s="268"/>
      <c r="N34" s="268"/>
      <c r="O34" s="268"/>
      <c r="P34" s="218"/>
      <c r="Q34" s="269"/>
      <c r="R34" s="215" t="str">
        <f ca="1">IF(ISERROR($V34),"",OFFSET('Smelter Look-up'!$C$4,$V34-4,0)&amp;"")</f>
        <v>Heraeus Germany GmbH Co. KG</v>
      </c>
      <c r="S34" s="222" t="str">
        <f t="shared" ca="1" si="3"/>
        <v>DE</v>
      </c>
      <c r="T34" s="222" t="str">
        <f ca="1">IF(B34="","",IF(ISERROR(MATCH($J34,SorP!$B$1:$B$6230,0)),"",INDIRECT("'SorP'!$A$"&amp;MATCH($J34,SorP!$B$1:$B$6230,0))))</f>
        <v>DE-HE</v>
      </c>
      <c r="U34" s="238"/>
      <c r="V34" s="270">
        <f ca="1">IF(C34="",NA(),MATCH($B34&amp;$C34,'Smelter Look-up'!$J:$J,0))</f>
        <v>101</v>
      </c>
      <c r="W34" s="271"/>
      <c r="X34" s="271">
        <f t="shared" ca="1" si="4"/>
        <v>0</v>
      </c>
      <c r="Y34" s="271"/>
      <c r="Z34" s="271"/>
      <c r="AB34" s="273" t="str">
        <f t="shared" ca="1" si="5"/>
        <v>GoldHeraeus Germany GmbH Co. KG</v>
      </c>
    </row>
    <row r="35" spans="1:28" s="272" customFormat="1" ht="76.5">
      <c r="A35" s="353" t="s">
        <v>797</v>
      </c>
      <c r="B35" s="215" t="str">
        <f ca="1">IF(LEN(A35)=0,"",INDEX('Smelter Look-up'!$A:$A,MATCH($A35,'Smelter Look-up'!$E:$E,0)))</f>
        <v>Tungsten</v>
      </c>
      <c r="C35" s="219" t="str">
        <f ca="1">IF(LEN(A35)=0,"",INDEX('Smelter Look-up'!$C:$C,MATCH($A35,'Smelter Look-up'!$E:$E,0)))</f>
        <v>Hunan Chenzhou Mining Co., Ltd.</v>
      </c>
      <c r="D35" s="278"/>
      <c r="E35" s="215" t="str">
        <f ca="1">IF(ISERROR($V35),"",OFFSET('Smelter Look-up'!$D$4,$V35-4,0)&amp;"")</f>
        <v>CHINA</v>
      </c>
      <c r="F35" s="215" t="str">
        <f ca="1">IF(ISERROR($V35),"",OFFSET('Smelter Look-up'!$E$4,$V35-4,0))</f>
        <v>CID000766</v>
      </c>
      <c r="G35" s="215" t="str">
        <f ca="1">IF(C35=$X$4,"Enter smelter details",IF(ISERROR($V35),"",OFFSET('Smelter Look-up'!$F$4,$V35-4,0)))</f>
        <v>RMI</v>
      </c>
      <c r="H35" s="216">
        <f ca="1">IF(ISERROR($V35),"",OFFSET('Smelter Look-up'!$G$4,$V35-4,0))</f>
        <v>0</v>
      </c>
      <c r="I35" s="217" t="str">
        <f ca="1">IF(ISERROR($V35),"",OFFSET('Smelter Look-up'!$H$4,$V35-4,0))</f>
        <v>Yuanling</v>
      </c>
      <c r="J35" s="217" t="str">
        <f ca="1">IF(ISERROR($V35),"",OFFSET('Smelter Look-up'!$I$4,$V35-4,0))</f>
        <v>Hunan Sheng</v>
      </c>
      <c r="K35" s="268"/>
      <c r="L35" s="268"/>
      <c r="M35" s="268"/>
      <c r="N35" s="268"/>
      <c r="O35" s="268"/>
      <c r="P35" s="218"/>
      <c r="Q35" s="269"/>
      <c r="R35" s="215" t="str">
        <f ca="1">IF(ISERROR($V35),"",OFFSET('Smelter Look-up'!$C$4,$V35-4,0)&amp;"")</f>
        <v>Hunan Chenzhou Mining Co., Ltd.</v>
      </c>
      <c r="S35" s="222" t="str">
        <f t="shared" ca="1" si="3"/>
        <v>CN</v>
      </c>
      <c r="T35" s="222" t="str">
        <f ca="1">IF(B35="","",IF(ISERROR(MATCH($J35,SorP!$B$1:$B$6230,0)),"",INDIRECT("'SorP'!$A$"&amp;MATCH($J35,SorP!$B$1:$B$6230,0))))</f>
        <v>CN-HN</v>
      </c>
      <c r="U35" s="238"/>
      <c r="V35" s="270">
        <f ca="1">IF(C35="",NA(),MATCH($B35&amp;$C35,'Smelter Look-up'!$J:$J,0))</f>
        <v>567</v>
      </c>
      <c r="W35" s="271"/>
      <c r="X35" s="271">
        <f t="shared" ca="1" si="4"/>
        <v>0</v>
      </c>
      <c r="Y35" s="271"/>
      <c r="Z35" s="271"/>
      <c r="AB35" s="273" t="str">
        <f t="shared" ca="1" si="5"/>
        <v>TungstenHunan Chenzhou Mining Co., Ltd.</v>
      </c>
    </row>
    <row r="36" spans="1:28" s="272" customFormat="1" ht="76.5">
      <c r="A36" s="353" t="s">
        <v>684</v>
      </c>
      <c r="B36" s="215" t="str">
        <f ca="1">IF(LEN(A36)=0,"",INDEX('Smelter Look-up'!$A:$A,MATCH($A36,'Smelter Look-up'!$E:$E,0)))</f>
        <v>Gold</v>
      </c>
      <c r="C36" s="219" t="str">
        <f ca="1">IF(LEN(A36)=0,"",INDEX('Smelter Look-up'!$C:$C,MATCH($A36,'Smelter Look-up'!$E:$E,0)))</f>
        <v>Ishifuku Metal Industry Co., Ltd.</v>
      </c>
      <c r="D36" s="278"/>
      <c r="E36" s="215" t="str">
        <f ca="1">IF(ISERROR($V36),"",OFFSET('Smelter Look-up'!$D$4,$V36-4,0)&amp;"")</f>
        <v>JAPAN</v>
      </c>
      <c r="F36" s="215" t="str">
        <f ca="1">IF(ISERROR($V36),"",OFFSET('Smelter Look-up'!$E$4,$V36-4,0))</f>
        <v>CID000807</v>
      </c>
      <c r="G36" s="215" t="str">
        <f ca="1">IF(C36=$X$4,"Enter smelter details",IF(ISERROR($V36),"",OFFSET('Smelter Look-up'!$F$4,$V36-4,0)))</f>
        <v>RMI</v>
      </c>
      <c r="H36" s="216">
        <f ca="1">IF(ISERROR($V36),"",OFFSET('Smelter Look-up'!$G$4,$V36-4,0))</f>
        <v>0</v>
      </c>
      <c r="I36" s="217" t="str">
        <f ca="1">IF(ISERROR($V36),"",OFFSET('Smelter Look-up'!$H$4,$V36-4,0))</f>
        <v>Soka</v>
      </c>
      <c r="J36" s="217" t="str">
        <f ca="1">IF(ISERROR($V36),"",OFFSET('Smelter Look-up'!$I$4,$V36-4,0))</f>
        <v>Saitama</v>
      </c>
      <c r="K36" s="268"/>
      <c r="L36" s="268"/>
      <c r="M36" s="268"/>
      <c r="N36" s="268"/>
      <c r="O36" s="268"/>
      <c r="P36" s="218"/>
      <c r="Q36" s="269"/>
      <c r="R36" s="215" t="str">
        <f ca="1">IF(ISERROR($V36),"",OFFSET('Smelter Look-up'!$C$4,$V36-4,0)&amp;"")</f>
        <v>Ishifuku Metal Industry Co., Ltd.</v>
      </c>
      <c r="S36" s="222" t="str">
        <f t="shared" ca="1" si="3"/>
        <v>JP</v>
      </c>
      <c r="T36" s="222" t="str">
        <f ca="1">IF(B36="","",IF(ISERROR(MATCH($J36,SorP!$B$1:$B$6230,0)),"",INDIRECT("'SorP'!$A$"&amp;MATCH($J36,SorP!$B$1:$B$6230,0))))</f>
        <v>JP-11</v>
      </c>
      <c r="U36" s="238"/>
      <c r="V36" s="270">
        <f ca="1">IF(C36="",NA(),MATCH($B36&amp;$C36,'Smelter Look-up'!$J:$J,0))</f>
        <v>114</v>
      </c>
      <c r="W36" s="271"/>
      <c r="X36" s="271">
        <f t="shared" ca="1" si="4"/>
        <v>0</v>
      </c>
      <c r="Y36" s="271"/>
      <c r="Z36" s="271"/>
      <c r="AB36" s="273" t="str">
        <f t="shared" ca="1" si="5"/>
        <v>GoldIshifuku Metal Industry Co., Ltd.</v>
      </c>
    </row>
    <row r="37" spans="1:28" s="272" customFormat="1" ht="51">
      <c r="A37" s="353" t="s">
        <v>685</v>
      </c>
      <c r="B37" s="215" t="str">
        <f ca="1">IF(LEN(A37)=0,"",INDEX('Smelter Look-up'!$A:$A,MATCH($A37,'Smelter Look-up'!$E:$E,0)))</f>
        <v>Gold</v>
      </c>
      <c r="C37" s="219" t="str">
        <f ca="1">IF(LEN(A37)=0,"",INDEX('Smelter Look-up'!$C:$C,MATCH($A37,'Smelter Look-up'!$E:$E,0)))</f>
        <v>Istanbul Gold Refinery</v>
      </c>
      <c r="D37" s="278"/>
      <c r="E37" s="215" t="str">
        <f ca="1">IF(ISERROR($V37),"",OFFSET('Smelter Look-up'!$D$4,$V37-4,0)&amp;"")</f>
        <v>TURKEY</v>
      </c>
      <c r="F37" s="215" t="str">
        <f ca="1">IF(ISERROR($V37),"",OFFSET('Smelter Look-up'!$E$4,$V37-4,0))</f>
        <v>CID000814</v>
      </c>
      <c r="G37" s="215" t="str">
        <f ca="1">IF(C37=$X$4,"Enter smelter details",IF(ISERROR($V37),"",OFFSET('Smelter Look-up'!$F$4,$V37-4,0)))</f>
        <v>RMI</v>
      </c>
      <c r="H37" s="216">
        <f ca="1">IF(ISERROR($V37),"",OFFSET('Smelter Look-up'!$G$4,$V37-4,0))</f>
        <v>0</v>
      </c>
      <c r="I37" s="217" t="str">
        <f ca="1">IF(ISERROR($V37),"",OFFSET('Smelter Look-up'!$H$4,$V37-4,0))</f>
        <v>Kuyumcukent</v>
      </c>
      <c r="J37" s="217" t="str">
        <f ca="1">IF(ISERROR($V37),"",OFFSET('Smelter Look-up'!$I$4,$V37-4,0))</f>
        <v>İstanbul</v>
      </c>
      <c r="K37" s="268"/>
      <c r="L37" s="268"/>
      <c r="M37" s="268"/>
      <c r="N37" s="268"/>
      <c r="O37" s="268"/>
      <c r="P37" s="218"/>
      <c r="Q37" s="269"/>
      <c r="R37" s="215" t="str">
        <f ca="1">IF(ISERROR($V37),"",OFFSET('Smelter Look-up'!$C$4,$V37-4,0)&amp;"")</f>
        <v>Istanbul Gold Refinery</v>
      </c>
      <c r="S37" s="222" t="str">
        <f t="shared" ref="S37:S67" ca="1" si="6">IF(B37="","",IF(ISERROR(MATCH($E37,CL,0)),"Unknown",INDIRECT("'C'!$A$"&amp;MATCH($E37,CL,0)+1)))</f>
        <v>TR</v>
      </c>
      <c r="T37" s="222" t="str">
        <f ca="1">IF(B37="","",IF(ISERROR(MATCH($J37,SorP!$B$1:$B$6230,0)),"",INDIRECT("'SorP'!$A$"&amp;MATCH($J37,SorP!$B$1:$B$6230,0))))</f>
        <v>TR-34</v>
      </c>
      <c r="U37" s="238"/>
      <c r="V37" s="270">
        <f ca="1">IF(C37="",NA(),MATCH($B37&amp;$C37,'Smelter Look-up'!$J:$J,0))</f>
        <v>115</v>
      </c>
      <c r="W37" s="271"/>
      <c r="X37" s="271">
        <f t="shared" ref="X37:X67" ca="1" si="7">IF(AND(C37="Smelter not listed",OR(LEN(D37)=0,LEN(E37)=0)),1,0)</f>
        <v>0</v>
      </c>
      <c r="Y37" s="271"/>
      <c r="Z37" s="271"/>
      <c r="AB37" s="273" t="str">
        <f t="shared" ref="AB37:AB67" ca="1" si="8">B37&amp;C37</f>
        <v>GoldIstanbul Gold Refinery</v>
      </c>
    </row>
    <row r="38" spans="1:28" s="272" customFormat="1" ht="114.75">
      <c r="A38" s="353" t="s">
        <v>800</v>
      </c>
      <c r="B38" s="215" t="str">
        <f ca="1">IF(LEN(A38)=0,"",INDEX('Smelter Look-up'!$A:$A,MATCH($A38,'Smelter Look-up'!$E:$E,0)))</f>
        <v>Tungsten</v>
      </c>
      <c r="C38" s="219" t="str">
        <f ca="1">IF(LEN(A38)=0,"",INDEX('Smelter Look-up'!$C:$C,MATCH($A38,'Smelter Look-up'!$E:$E,0)))</f>
        <v>Ganzhou Huaxing Tungsten Products Co., Ltd.</v>
      </c>
      <c r="D38" s="278"/>
      <c r="E38" s="215" t="str">
        <f ca="1">IF(ISERROR($V38),"",OFFSET('Smelter Look-up'!$D$4,$V38-4,0)&amp;"")</f>
        <v>CHINA</v>
      </c>
      <c r="F38" s="215" t="str">
        <f ca="1">IF(ISERROR($V38),"",OFFSET('Smelter Look-up'!$E$4,$V38-4,0))</f>
        <v>CID000875</v>
      </c>
      <c r="G38" s="215" t="str">
        <f ca="1">IF(C38=$X$4,"Enter smelter details",IF(ISERROR($V38),"",OFFSET('Smelter Look-up'!$F$4,$V38-4,0)))</f>
        <v>RMI</v>
      </c>
      <c r="H38" s="216">
        <f ca="1">IF(ISERROR($V38),"",OFFSET('Smelter Look-up'!$G$4,$V38-4,0))</f>
        <v>0</v>
      </c>
      <c r="I38" s="217" t="str">
        <f ca="1">IF(ISERROR($V38),"",OFFSET('Smelter Look-up'!$H$4,$V38-4,0))</f>
        <v>Ganzhou</v>
      </c>
      <c r="J38" s="217" t="str">
        <f ca="1">IF(ISERROR($V38),"",OFFSET('Smelter Look-up'!$I$4,$V38-4,0))</f>
        <v>Jiangxi Sheng</v>
      </c>
      <c r="K38" s="268"/>
      <c r="L38" s="268"/>
      <c r="M38" s="268"/>
      <c r="N38" s="268"/>
      <c r="O38" s="268"/>
      <c r="P38" s="218"/>
      <c r="Q38" s="269"/>
      <c r="R38" s="215" t="str">
        <f ca="1">IF(ISERROR($V38),"",OFFSET('Smelter Look-up'!$C$4,$V38-4,0)&amp;"")</f>
        <v>Ganzhou Huaxing Tungsten Products Co., Ltd.</v>
      </c>
      <c r="S38" s="222" t="str">
        <f t="shared" ca="1" si="6"/>
        <v>CN</v>
      </c>
      <c r="T38" s="222" t="str">
        <f ca="1">IF(B38="","",IF(ISERROR(MATCH($J38,SorP!$B$1:$B$6230,0)),"",INDIRECT("'SorP'!$A$"&amp;MATCH($J38,SorP!$B$1:$B$6230,0))))</f>
        <v>CN-JX</v>
      </c>
      <c r="U38" s="238"/>
      <c r="V38" s="270">
        <f ca="1">IF(C38="",NA(),MATCH($B38&amp;$C38,'Smelter Look-up'!$J:$J,0))</f>
        <v>556</v>
      </c>
      <c r="W38" s="271"/>
      <c r="X38" s="271">
        <f t="shared" ca="1" si="7"/>
        <v>0</v>
      </c>
      <c r="Y38" s="271"/>
      <c r="Z38" s="271"/>
      <c r="AB38" s="273" t="str">
        <f t="shared" ca="1" si="8"/>
        <v>TungstenGanzhou Huaxing Tungsten Products Co., Ltd.</v>
      </c>
    </row>
    <row r="39" spans="1:28" s="272" customFormat="1" ht="102">
      <c r="A39" s="353" t="s">
        <v>752</v>
      </c>
      <c r="B39" s="215" t="str">
        <f ca="1">IF(LEN(A39)=0,"",INDEX('Smelter Look-up'!$A:$A,MATCH($A39,'Smelter Look-up'!$E:$E,0)))</f>
        <v>Tantalum</v>
      </c>
      <c r="C39" s="219" t="str">
        <f ca="1">IF(LEN(A39)=0,"",INDEX('Smelter Look-up'!$C:$C,MATCH($A39,'Smelter Look-up'!$E:$E,0)))</f>
        <v>JiuJiang JinXin Nonferrous Metals Co., Ltd.</v>
      </c>
      <c r="D39" s="278"/>
      <c r="E39" s="215" t="str">
        <f ca="1">IF(ISERROR($V39),"",OFFSET('Smelter Look-up'!$D$4,$V39-4,0)&amp;"")</f>
        <v>CHINA</v>
      </c>
      <c r="F39" s="215" t="str">
        <f ca="1">IF(ISERROR($V39),"",OFFSET('Smelter Look-up'!$E$4,$V39-4,0))</f>
        <v>CID000914</v>
      </c>
      <c r="G39" s="215" t="str">
        <f ca="1">IF(C39=$X$4,"Enter smelter details",IF(ISERROR($V39),"",OFFSET('Smelter Look-up'!$F$4,$V39-4,0)))</f>
        <v>RMI</v>
      </c>
      <c r="H39" s="216">
        <f ca="1">IF(ISERROR($V39),"",OFFSET('Smelter Look-up'!$G$4,$V39-4,0))</f>
        <v>0</v>
      </c>
      <c r="I39" s="217" t="str">
        <f ca="1">IF(ISERROR($V39),"",OFFSET('Smelter Look-up'!$H$4,$V39-4,0))</f>
        <v>Jiujiang</v>
      </c>
      <c r="J39" s="217" t="str">
        <f ca="1">IF(ISERROR($V39),"",OFFSET('Smelter Look-up'!$I$4,$V39-4,0))</f>
        <v>Jiangxi Sheng</v>
      </c>
      <c r="K39" s="268"/>
      <c r="L39" s="268"/>
      <c r="M39" s="268"/>
      <c r="N39" s="268"/>
      <c r="O39" s="268"/>
      <c r="P39" s="218"/>
      <c r="Q39" s="269"/>
      <c r="R39" s="215" t="str">
        <f ca="1">IF(ISERROR($V39),"",OFFSET('Smelter Look-up'!$C$4,$V39-4,0)&amp;"")</f>
        <v>JiuJiang JinXin Nonferrous Metals Co., Ltd.</v>
      </c>
      <c r="S39" s="222" t="str">
        <f t="shared" ca="1" si="6"/>
        <v>CN</v>
      </c>
      <c r="T39" s="222" t="str">
        <f ca="1">IF(B39="","",IF(ISERROR(MATCH($J39,SorP!$B$1:$B$6230,0)),"",INDIRECT("'SorP'!$A$"&amp;MATCH($J39,SorP!$B$1:$B$6230,0))))</f>
        <v>CN-JX</v>
      </c>
      <c r="U39" s="238"/>
      <c r="V39" s="270">
        <f ca="1">IF(C39="",NA(),MATCH($B39&amp;$C39,'Smelter Look-up'!$J:$J,0))</f>
        <v>335</v>
      </c>
      <c r="W39" s="271"/>
      <c r="X39" s="271">
        <f t="shared" ca="1" si="7"/>
        <v>0</v>
      </c>
      <c r="Y39" s="271"/>
      <c r="Z39" s="271"/>
      <c r="AB39" s="273" t="str">
        <f t="shared" ca="1" si="8"/>
        <v>TantalumJiuJiang JinXin Nonferrous Metals Co., Ltd.</v>
      </c>
    </row>
    <row r="40" spans="1:28" s="272" customFormat="1" ht="76.5">
      <c r="A40" s="353" t="s">
        <v>753</v>
      </c>
      <c r="B40" s="215" t="str">
        <f ca="1">IF(LEN(A40)=0,"",INDEX('Smelter Look-up'!$A:$A,MATCH($A40,'Smelter Look-up'!$E:$E,0)))</f>
        <v>Tantalum</v>
      </c>
      <c r="C40" s="219" t="str">
        <f ca="1">IF(LEN(A40)=0,"",INDEX('Smelter Look-up'!$C:$C,MATCH($A40,'Smelter Look-up'!$E:$E,0)))</f>
        <v>Jiujiang Tanbre Co., Ltd.</v>
      </c>
      <c r="D40" s="278"/>
      <c r="E40" s="215" t="str">
        <f ca="1">IF(ISERROR($V40),"",OFFSET('Smelter Look-up'!$D$4,$V40-4,0)&amp;"")</f>
        <v>CHINA</v>
      </c>
      <c r="F40" s="215" t="str">
        <f ca="1">IF(ISERROR($V40),"",OFFSET('Smelter Look-up'!$E$4,$V40-4,0))</f>
        <v>CID000917</v>
      </c>
      <c r="G40" s="215" t="str">
        <f ca="1">IF(C40=$X$4,"Enter smelter details",IF(ISERROR($V40),"",OFFSET('Smelter Look-up'!$F$4,$V40-4,0)))</f>
        <v>RMI</v>
      </c>
      <c r="H40" s="216">
        <f ca="1">IF(ISERROR($V40),"",OFFSET('Smelter Look-up'!$G$4,$V40-4,0))</f>
        <v>0</v>
      </c>
      <c r="I40" s="217" t="str">
        <f ca="1">IF(ISERROR($V40),"",OFFSET('Smelter Look-up'!$H$4,$V40-4,0))</f>
        <v>Jiujiang</v>
      </c>
      <c r="J40" s="217" t="str">
        <f ca="1">IF(ISERROR($V40),"",OFFSET('Smelter Look-up'!$I$4,$V40-4,0))</f>
        <v>Jiangxi Sheng</v>
      </c>
      <c r="K40" s="268"/>
      <c r="L40" s="268"/>
      <c r="M40" s="268"/>
      <c r="N40" s="268"/>
      <c r="O40" s="268"/>
      <c r="P40" s="218"/>
      <c r="Q40" s="269"/>
      <c r="R40" s="215" t="str">
        <f ca="1">IF(ISERROR($V40),"",OFFSET('Smelter Look-up'!$C$4,$V40-4,0)&amp;"")</f>
        <v>Jiujiang Tanbre Co., Ltd.</v>
      </c>
      <c r="S40" s="222" t="str">
        <f t="shared" ca="1" si="6"/>
        <v>CN</v>
      </c>
      <c r="T40" s="222" t="str">
        <f ca="1">IF(B40="","",IF(ISERROR(MATCH($J40,SorP!$B$1:$B$6230,0)),"",INDIRECT("'SorP'!$A$"&amp;MATCH($J40,SorP!$B$1:$B$6230,0))))</f>
        <v>CN-JX</v>
      </c>
      <c r="U40" s="238"/>
      <c r="V40" s="270">
        <f ca="1">IF(C40="",NA(),MATCH($B40&amp;$C40,'Smelter Look-up'!$J:$J,0))</f>
        <v>337</v>
      </c>
      <c r="W40" s="271"/>
      <c r="X40" s="271">
        <f t="shared" ca="1" si="7"/>
        <v>0</v>
      </c>
      <c r="Y40" s="271"/>
      <c r="Z40" s="271"/>
      <c r="AB40" s="273" t="str">
        <f t="shared" ca="1" si="8"/>
        <v>TantalumJiujiang Tanbre Co., Ltd.</v>
      </c>
    </row>
    <row r="41" spans="1:28" s="272" customFormat="1" ht="63.75">
      <c r="A41" s="353" t="s">
        <v>688</v>
      </c>
      <c r="B41" s="215" t="str">
        <f ca="1">IF(LEN(A41)=0,"",INDEX('Smelter Look-up'!$A:$A,MATCH($A41,'Smelter Look-up'!$E:$E,0)))</f>
        <v>Gold</v>
      </c>
      <c r="C41" s="219" t="str">
        <f ca="1">IF(LEN(A41)=0,"",INDEX('Smelter Look-up'!$C:$C,MATCH($A41,'Smelter Look-up'!$E:$E,0)))</f>
        <v>Asahi Refining USA Inc.</v>
      </c>
      <c r="D41" s="278"/>
      <c r="E41" s="215" t="str">
        <f ca="1">IF(ISERROR($V41),"",OFFSET('Smelter Look-up'!$D$4,$V41-4,0)&amp;"")</f>
        <v>UNITED STATES OF AMERICA</v>
      </c>
      <c r="F41" s="215" t="str">
        <f ca="1">IF(ISERROR($V41),"",OFFSET('Smelter Look-up'!$E$4,$V41-4,0))</f>
        <v>CID000920</v>
      </c>
      <c r="G41" s="215" t="str">
        <f ca="1">IF(C41=$X$4,"Enter smelter details",IF(ISERROR($V41),"",OFFSET('Smelter Look-up'!$F$4,$V41-4,0)))</f>
        <v>RMI</v>
      </c>
      <c r="H41" s="216">
        <f ca="1">IF(ISERROR($V41),"",OFFSET('Smelter Look-up'!$G$4,$V41-4,0))</f>
        <v>0</v>
      </c>
      <c r="I41" s="217" t="str">
        <f ca="1">IF(ISERROR($V41),"",OFFSET('Smelter Look-up'!$H$4,$V41-4,0))</f>
        <v>Salt Lake City</v>
      </c>
      <c r="J41" s="217" t="str">
        <f ca="1">IF(ISERROR($V41),"",OFFSET('Smelter Look-up'!$I$4,$V41-4,0))</f>
        <v>Utah</v>
      </c>
      <c r="K41" s="268"/>
      <c r="L41" s="268"/>
      <c r="M41" s="268"/>
      <c r="N41" s="268"/>
      <c r="O41" s="268"/>
      <c r="P41" s="218"/>
      <c r="Q41" s="269"/>
      <c r="R41" s="215" t="str">
        <f ca="1">IF(ISERROR($V41),"",OFFSET('Smelter Look-up'!$C$4,$V41-4,0)&amp;"")</f>
        <v>Asahi Refining USA Inc.</v>
      </c>
      <c r="S41" s="222" t="str">
        <f t="shared" ca="1" si="6"/>
        <v>US</v>
      </c>
      <c r="T41" s="222" t="str">
        <f ca="1">IF(B41="","",IF(ISERROR(MATCH($J41,SorP!$B$1:$B$6230,0)),"",INDIRECT("'SorP'!$A$"&amp;MATCH($J41,SorP!$B$1:$B$6230,0))))</f>
        <v>US-UT</v>
      </c>
      <c r="U41" s="238"/>
      <c r="V41" s="270">
        <f ca="1">IF(C41="",NA(),MATCH($B41&amp;$C41,'Smelter Look-up'!$J:$J,0))</f>
        <v>28</v>
      </c>
      <c r="W41" s="271"/>
      <c r="X41" s="271">
        <f t="shared" ca="1" si="7"/>
        <v>0</v>
      </c>
      <c r="Y41" s="271"/>
      <c r="Z41" s="271"/>
      <c r="AB41" s="273" t="str">
        <f t="shared" ca="1" si="8"/>
        <v>GoldAsahi Refining USA Inc.</v>
      </c>
    </row>
    <row r="42" spans="1:28" s="272" customFormat="1" ht="63.75">
      <c r="A42" s="353" t="s">
        <v>689</v>
      </c>
      <c r="B42" s="215" t="str">
        <f ca="1">IF(LEN(A42)=0,"",INDEX('Smelter Look-up'!$A:$A,MATCH($A42,'Smelter Look-up'!$E:$E,0)))</f>
        <v>Gold</v>
      </c>
      <c r="C42" s="219" t="str">
        <f ca="1">IF(LEN(A42)=0,"",INDEX('Smelter Look-up'!$C:$C,MATCH($A42,'Smelter Look-up'!$E:$E,0)))</f>
        <v>Asahi Refining Canada Ltd.</v>
      </c>
      <c r="D42" s="278"/>
      <c r="E42" s="215" t="str">
        <f ca="1">IF(ISERROR($V42),"",OFFSET('Smelter Look-up'!$D$4,$V42-4,0)&amp;"")</f>
        <v>CANADA</v>
      </c>
      <c r="F42" s="215" t="str">
        <f ca="1">IF(ISERROR($V42),"",OFFSET('Smelter Look-up'!$E$4,$V42-4,0))</f>
        <v>CID000924</v>
      </c>
      <c r="G42" s="215" t="str">
        <f ca="1">IF(C42=$X$4,"Enter smelter details",IF(ISERROR($V42),"",OFFSET('Smelter Look-up'!$F$4,$V42-4,0)))</f>
        <v>RMI</v>
      </c>
      <c r="H42" s="216">
        <f ca="1">IF(ISERROR($V42),"",OFFSET('Smelter Look-up'!$G$4,$V42-4,0))</f>
        <v>0</v>
      </c>
      <c r="I42" s="217" t="str">
        <f ca="1">IF(ISERROR($V42),"",OFFSET('Smelter Look-up'!$H$4,$V42-4,0))</f>
        <v>Brampton</v>
      </c>
      <c r="J42" s="217" t="str">
        <f ca="1">IF(ISERROR($V42),"",OFFSET('Smelter Look-up'!$I$4,$V42-4,0))</f>
        <v>Ontario</v>
      </c>
      <c r="K42" s="268"/>
      <c r="L42" s="268"/>
      <c r="M42" s="268"/>
      <c r="N42" s="268"/>
      <c r="O42" s="268"/>
      <c r="P42" s="218"/>
      <c r="Q42" s="269"/>
      <c r="R42" s="215" t="str">
        <f ca="1">IF(ISERROR($V42),"",OFFSET('Smelter Look-up'!$C$4,$V42-4,0)&amp;"")</f>
        <v>Asahi Refining Canada Ltd.</v>
      </c>
      <c r="S42" s="222" t="str">
        <f t="shared" ca="1" si="6"/>
        <v>CA</v>
      </c>
      <c r="T42" s="222" t="str">
        <f ca="1">IF(B42="","",IF(ISERROR(MATCH($J42,SorP!$B$1:$B$6230,0)),"",INDIRECT("'SorP'!$A$"&amp;MATCH($J42,SorP!$B$1:$B$6230,0))))</f>
        <v>CA-ON</v>
      </c>
      <c r="U42" s="238"/>
      <c r="V42" s="270">
        <f ca="1">IF(C42="",NA(),MATCH($B42&amp;$C42,'Smelter Look-up'!$J:$J,0))</f>
        <v>27</v>
      </c>
      <c r="W42" s="271"/>
      <c r="X42" s="271">
        <f t="shared" ca="1" si="7"/>
        <v>0</v>
      </c>
      <c r="Y42" s="271"/>
      <c r="Z42" s="271"/>
      <c r="AB42" s="273" t="str">
        <f t="shared" ca="1" si="8"/>
        <v>GoldAsahi Refining Canada Ltd.</v>
      </c>
    </row>
    <row r="43" spans="1:28" s="272" customFormat="1" ht="76.5">
      <c r="A43" s="353" t="s">
        <v>692</v>
      </c>
      <c r="B43" s="215" t="str">
        <f ca="1">IF(LEN(A43)=0,"",INDEX('Smelter Look-up'!$A:$A,MATCH($A43,'Smelter Look-up'!$E:$E,0)))</f>
        <v>Gold</v>
      </c>
      <c r="C43" s="219" t="str">
        <f ca="1">IF(LEN(A43)=0,"",INDEX('Smelter Look-up'!$C:$C,MATCH($A43,'Smelter Look-up'!$E:$E,0)))</f>
        <v>JX Nippon Mining &amp; Metals Co., Ltd.</v>
      </c>
      <c r="D43" s="278"/>
      <c r="E43" s="215" t="str">
        <f ca="1">IF(ISERROR($V43),"",OFFSET('Smelter Look-up'!$D$4,$V43-4,0)&amp;"")</f>
        <v>JAPAN</v>
      </c>
      <c r="F43" s="215" t="str">
        <f ca="1">IF(ISERROR($V43),"",OFFSET('Smelter Look-up'!$E$4,$V43-4,0))</f>
        <v>CID000937</v>
      </c>
      <c r="G43" s="215" t="str">
        <f ca="1">IF(C43=$X$4,"Enter smelter details",IF(ISERROR($V43),"",OFFSET('Smelter Look-up'!$F$4,$V43-4,0)))</f>
        <v>RMI</v>
      </c>
      <c r="H43" s="216">
        <f ca="1">IF(ISERROR($V43),"",OFFSET('Smelter Look-up'!$G$4,$V43-4,0))</f>
        <v>0</v>
      </c>
      <c r="I43" s="217" t="str">
        <f ca="1">IF(ISERROR($V43),"",OFFSET('Smelter Look-up'!$H$4,$V43-4,0))</f>
        <v>Ōita</v>
      </c>
      <c r="J43" s="217" t="str">
        <f ca="1">IF(ISERROR($V43),"",OFFSET('Smelter Look-up'!$I$4,$V43-4,0))</f>
        <v>Ôita</v>
      </c>
      <c r="K43" s="268"/>
      <c r="L43" s="268"/>
      <c r="M43" s="268"/>
      <c r="N43" s="268"/>
      <c r="O43" s="268"/>
      <c r="P43" s="218"/>
      <c r="Q43" s="269"/>
      <c r="R43" s="215" t="str">
        <f ca="1">IF(ISERROR($V43),"",OFFSET('Smelter Look-up'!$C$4,$V43-4,0)&amp;"")</f>
        <v>JX Nippon Mining &amp; Metals Co., Ltd.</v>
      </c>
      <c r="S43" s="222" t="str">
        <f t="shared" ca="1" si="6"/>
        <v>JP</v>
      </c>
      <c r="T43" s="222" t="str">
        <f ca="1">IF(B43="","",IF(ISERROR(MATCH($J43,SorP!$B$1:$B$6230,0)),"",INDIRECT("'SorP'!$A$"&amp;MATCH($J43,SorP!$B$1:$B$6230,0))))</f>
        <v>JP-44</v>
      </c>
      <c r="U43" s="238"/>
      <c r="V43" s="270">
        <f ca="1">IF(C43="",NA(),MATCH($B43&amp;$C43,'Smelter Look-up'!$J:$J,0))</f>
        <v>128</v>
      </c>
      <c r="W43" s="271"/>
      <c r="X43" s="271">
        <f t="shared" ca="1" si="7"/>
        <v>0</v>
      </c>
      <c r="Y43" s="271"/>
      <c r="Z43" s="271"/>
      <c r="AB43" s="273" t="str">
        <f t="shared" ca="1" si="8"/>
        <v>GoldJX Nippon Mining &amp; Metals Co., Ltd.</v>
      </c>
    </row>
    <row r="44" spans="1:28" s="272" customFormat="1" ht="89.25">
      <c r="A44" s="353" t="s">
        <v>772</v>
      </c>
      <c r="B44" s="215" t="str">
        <f ca="1">IF(LEN(A44)=0,"",INDEX('Smelter Look-up'!$A:$A,MATCH($A44,'Smelter Look-up'!$E:$E,0)))</f>
        <v>Tin</v>
      </c>
      <c r="C44" s="219" t="str">
        <f ca="1">IF(LEN(A44)=0,"",INDEX('Smelter Look-up'!$C:$C,MATCH($A44,'Smelter Look-up'!$E:$E,0)))</f>
        <v>Gejiu Kai Meng Industry and Trade LLC</v>
      </c>
      <c r="D44" s="278"/>
      <c r="E44" s="215" t="str">
        <f ca="1">IF(ISERROR($V44),"",OFFSET('Smelter Look-up'!$D$4,$V44-4,0)&amp;"")</f>
        <v>CHINA</v>
      </c>
      <c r="F44" s="215" t="str">
        <f ca="1">IF(ISERROR($V44),"",OFFSET('Smelter Look-up'!$E$4,$V44-4,0))</f>
        <v>CID000942</v>
      </c>
      <c r="G44" s="215" t="str">
        <f ca="1">IF(C44=$X$4,"Enter smelter details",IF(ISERROR($V44),"",OFFSET('Smelter Look-up'!$F$4,$V44-4,0)))</f>
        <v>RMI</v>
      </c>
      <c r="H44" s="216">
        <f ca="1">IF(ISERROR($V44),"",OFFSET('Smelter Look-up'!$G$4,$V44-4,0))</f>
        <v>0</v>
      </c>
      <c r="I44" s="217" t="str">
        <f ca="1">IF(ISERROR($V44),"",OFFSET('Smelter Look-up'!$H$4,$V44-4,0))</f>
        <v>Gejiu</v>
      </c>
      <c r="J44" s="217" t="str">
        <f ca="1">IF(ISERROR($V44),"",OFFSET('Smelter Look-up'!$I$4,$V44-4,0))</f>
        <v>Yunnan Sheng</v>
      </c>
      <c r="K44" s="268"/>
      <c r="L44" s="268"/>
      <c r="M44" s="268"/>
      <c r="N44" s="268"/>
      <c r="O44" s="268"/>
      <c r="P44" s="218"/>
      <c r="Q44" s="269"/>
      <c r="R44" s="215" t="str">
        <f ca="1">IF(ISERROR($V44),"",OFFSET('Smelter Look-up'!$C$4,$V44-4,0)&amp;"")</f>
        <v>Gejiu Kai Meng Industry and Trade LLC</v>
      </c>
      <c r="S44" s="222" t="str">
        <f t="shared" ca="1" si="6"/>
        <v>CN</v>
      </c>
      <c r="T44" s="222" t="str">
        <f ca="1">IF(B44="","",IF(ISERROR(MATCH($J44,SorP!$B$1:$B$6230,0)),"",INDIRECT("'SorP'!$A$"&amp;MATCH($J44,SorP!$B$1:$B$6230,0))))</f>
        <v>CN-YN</v>
      </c>
      <c r="U44" s="238"/>
      <c r="V44" s="270">
        <f ca="1">IF(C44="",NA(),MATCH($B44&amp;$C44,'Smelter Look-up'!$J:$J,0))</f>
        <v>427</v>
      </c>
      <c r="W44" s="271"/>
      <c r="X44" s="271">
        <f t="shared" ca="1" si="7"/>
        <v>0</v>
      </c>
      <c r="Y44" s="271"/>
      <c r="Z44" s="271"/>
      <c r="AB44" s="273" t="str">
        <f t="shared" ca="1" si="8"/>
        <v>TinGejiu Kai Meng Industry and Trade LLC</v>
      </c>
    </row>
    <row r="45" spans="1:28" s="272" customFormat="1" ht="51">
      <c r="A45" s="353" t="s">
        <v>801</v>
      </c>
      <c r="B45" s="215" t="str">
        <f ca="1">IF(LEN(A45)=0,"",INDEX('Smelter Look-up'!$A:$A,MATCH($A45,'Smelter Look-up'!$E:$E,0)))</f>
        <v>Tungsten</v>
      </c>
      <c r="C45" s="219" t="str">
        <f ca="1">IF(LEN(A45)=0,"",INDEX('Smelter Look-up'!$C:$C,MATCH($A45,'Smelter Look-up'!$E:$E,0)))</f>
        <v>Kennametal Fallon</v>
      </c>
      <c r="D45" s="278"/>
      <c r="E45" s="215" t="str">
        <f ca="1">IF(ISERROR($V45),"",OFFSET('Smelter Look-up'!$D$4,$V45-4,0)&amp;"")</f>
        <v>UNITED STATES OF AMERICA</v>
      </c>
      <c r="F45" s="215" t="str">
        <f ca="1">IF(ISERROR($V45),"",OFFSET('Smelter Look-up'!$E$4,$V45-4,0))</f>
        <v>CID000966</v>
      </c>
      <c r="G45" s="215" t="str">
        <f ca="1">IF(C45=$X$4,"Enter smelter details",IF(ISERROR($V45),"",OFFSET('Smelter Look-up'!$F$4,$V45-4,0)))</f>
        <v>RMI</v>
      </c>
      <c r="H45" s="216">
        <f ca="1">IF(ISERROR($V45),"",OFFSET('Smelter Look-up'!$G$4,$V45-4,0))</f>
        <v>0</v>
      </c>
      <c r="I45" s="217" t="str">
        <f ca="1">IF(ISERROR($V45),"",OFFSET('Smelter Look-up'!$H$4,$V45-4,0))</f>
        <v>Fallon</v>
      </c>
      <c r="J45" s="217" t="str">
        <f ca="1">IF(ISERROR($V45),"",OFFSET('Smelter Look-up'!$I$4,$V45-4,0))</f>
        <v>Nevada</v>
      </c>
      <c r="K45" s="268"/>
      <c r="L45" s="268"/>
      <c r="M45" s="268"/>
      <c r="N45" s="268"/>
      <c r="O45" s="268"/>
      <c r="P45" s="218"/>
      <c r="Q45" s="269"/>
      <c r="R45" s="215" t="str">
        <f ca="1">IF(ISERROR($V45),"",OFFSET('Smelter Look-up'!$C$4,$V45-4,0)&amp;"")</f>
        <v>Kennametal Fallon</v>
      </c>
      <c r="S45" s="222" t="str">
        <f t="shared" ca="1" si="6"/>
        <v>US</v>
      </c>
      <c r="T45" s="222" t="str">
        <f ca="1">IF(B45="","",IF(ISERROR(MATCH($J45,SorP!$B$1:$B$6230,0)),"",INDIRECT("'SorP'!$A$"&amp;MATCH($J45,SorP!$B$1:$B$6230,0))))</f>
        <v>US-NV</v>
      </c>
      <c r="U45" s="238"/>
      <c r="V45" s="270">
        <f ca="1">IF(C45="",NA(),MATCH($B45&amp;$C45,'Smelter Look-up'!$J:$J,0))</f>
        <v>582</v>
      </c>
      <c r="W45" s="271"/>
      <c r="X45" s="271">
        <f t="shared" ca="1" si="7"/>
        <v>0</v>
      </c>
      <c r="Y45" s="271"/>
      <c r="Z45" s="271"/>
      <c r="AB45" s="273" t="str">
        <f t="shared" ca="1" si="8"/>
        <v>TungstenKennametal Fallon</v>
      </c>
    </row>
    <row r="46" spans="1:28" s="272" customFormat="1" ht="63.75">
      <c r="A46" s="353" t="s">
        <v>695</v>
      </c>
      <c r="B46" s="215" t="str">
        <f ca="1">IF(LEN(A46)=0,"",INDEX('Smelter Look-up'!$A:$A,MATCH($A46,'Smelter Look-up'!$E:$E,0)))</f>
        <v>Gold</v>
      </c>
      <c r="C46" s="219" t="str">
        <f ca="1">IF(LEN(A46)=0,"",INDEX('Smelter Look-up'!$C:$C,MATCH($A46,'Smelter Look-up'!$E:$E,0)))</f>
        <v>Kennecott Utah Copper LLC</v>
      </c>
      <c r="D46" s="278"/>
      <c r="E46" s="215" t="str">
        <f ca="1">IF(ISERROR($V46),"",OFFSET('Smelter Look-up'!$D$4,$V46-4,0)&amp;"")</f>
        <v>UNITED STATES OF AMERICA</v>
      </c>
      <c r="F46" s="215" t="str">
        <f ca="1">IF(ISERROR($V46),"",OFFSET('Smelter Look-up'!$E$4,$V46-4,0))</f>
        <v>CID000969</v>
      </c>
      <c r="G46" s="215" t="str">
        <f ca="1">IF(C46=$X$4,"Enter smelter details",IF(ISERROR($V46),"",OFFSET('Smelter Look-up'!$F$4,$V46-4,0)))</f>
        <v>RMI</v>
      </c>
      <c r="H46" s="216">
        <f ca="1">IF(ISERROR($V46),"",OFFSET('Smelter Look-up'!$G$4,$V46-4,0))</f>
        <v>0</v>
      </c>
      <c r="I46" s="217" t="str">
        <f ca="1">IF(ISERROR($V46),"",OFFSET('Smelter Look-up'!$H$4,$V46-4,0))</f>
        <v>Magna</v>
      </c>
      <c r="J46" s="217" t="str">
        <f ca="1">IF(ISERROR($V46),"",OFFSET('Smelter Look-up'!$I$4,$V46-4,0))</f>
        <v>Utah</v>
      </c>
      <c r="K46" s="268"/>
      <c r="L46" s="268"/>
      <c r="M46" s="268"/>
      <c r="N46" s="268"/>
      <c r="O46" s="268"/>
      <c r="P46" s="218"/>
      <c r="Q46" s="269"/>
      <c r="R46" s="215" t="str">
        <f ca="1">IF(ISERROR($V46),"",OFFSET('Smelter Look-up'!$C$4,$V46-4,0)&amp;"")</f>
        <v>Kennecott Utah Copper LLC</v>
      </c>
      <c r="S46" s="222" t="str">
        <f t="shared" ca="1" si="6"/>
        <v>US</v>
      </c>
      <c r="T46" s="222" t="str">
        <f ca="1">IF(B46="","",IF(ISERROR(MATCH($J46,SorP!$B$1:$B$6230,0)),"",INDIRECT("'SorP'!$A$"&amp;MATCH($J46,SorP!$B$1:$B$6230,0))))</f>
        <v>US-UT</v>
      </c>
      <c r="U46" s="238"/>
      <c r="V46" s="270">
        <f ca="1">IF(C46="",NA(),MATCH($B46&amp;$C46,'Smelter Look-up'!$J:$J,0))</f>
        <v>133</v>
      </c>
      <c r="W46" s="271"/>
      <c r="X46" s="271">
        <f t="shared" ca="1" si="7"/>
        <v>0</v>
      </c>
      <c r="Y46" s="271"/>
      <c r="Z46" s="271"/>
      <c r="AB46" s="273" t="str">
        <f t="shared" ca="1" si="8"/>
        <v>GoldKennecott Utah Copper LLC</v>
      </c>
    </row>
    <row r="47" spans="1:28" s="272" customFormat="1" ht="63.75">
      <c r="A47" s="353" t="s">
        <v>696</v>
      </c>
      <c r="B47" s="215" t="str">
        <f ca="1">IF(LEN(A47)=0,"",INDEX('Smelter Look-up'!$A:$A,MATCH($A47,'Smelter Look-up'!$E:$E,0)))</f>
        <v>Gold</v>
      </c>
      <c r="C47" s="219" t="str">
        <f ca="1">IF(LEN(A47)=0,"",INDEX('Smelter Look-up'!$C:$C,MATCH($A47,'Smelter Look-up'!$E:$E,0)))</f>
        <v>Kojima Chemicals Co., Ltd.</v>
      </c>
      <c r="D47" s="278"/>
      <c r="E47" s="215" t="str">
        <f ca="1">IF(ISERROR($V47),"",OFFSET('Smelter Look-up'!$D$4,$V47-4,0)&amp;"")</f>
        <v>JAPAN</v>
      </c>
      <c r="F47" s="215" t="str">
        <f ca="1">IF(ISERROR($V47),"",OFFSET('Smelter Look-up'!$E$4,$V47-4,0))</f>
        <v>CID000981</v>
      </c>
      <c r="G47" s="215" t="str">
        <f ca="1">IF(C47=$X$4,"Enter smelter details",IF(ISERROR($V47),"",OFFSET('Smelter Look-up'!$F$4,$V47-4,0)))</f>
        <v>RMI</v>
      </c>
      <c r="H47" s="216">
        <f ca="1">IF(ISERROR($V47),"",OFFSET('Smelter Look-up'!$G$4,$V47-4,0))</f>
        <v>0</v>
      </c>
      <c r="I47" s="217" t="str">
        <f ca="1">IF(ISERROR($V47),"",OFFSET('Smelter Look-up'!$H$4,$V47-4,0))</f>
        <v>Sayama</v>
      </c>
      <c r="J47" s="217" t="str">
        <f ca="1">IF(ISERROR($V47),"",OFFSET('Smelter Look-up'!$I$4,$V47-4,0))</f>
        <v>Saitama</v>
      </c>
      <c r="K47" s="268"/>
      <c r="L47" s="268"/>
      <c r="M47" s="268"/>
      <c r="N47" s="268"/>
      <c r="O47" s="268"/>
      <c r="P47" s="218"/>
      <c r="Q47" s="269"/>
      <c r="R47" s="215" t="str">
        <f ca="1">IF(ISERROR($V47),"",OFFSET('Smelter Look-up'!$C$4,$V47-4,0)&amp;"")</f>
        <v>Kojima Chemicals Co., Ltd.</v>
      </c>
      <c r="S47" s="222" t="str">
        <f t="shared" ca="1" si="6"/>
        <v>JP</v>
      </c>
      <c r="T47" s="222" t="str">
        <f ca="1">IF(B47="","",IF(ISERROR(MATCH($J47,SorP!$B$1:$B$6230,0)),"",INDIRECT("'SorP'!$A$"&amp;MATCH($J47,SorP!$B$1:$B$6230,0))))</f>
        <v>JP-11</v>
      </c>
      <c r="U47" s="238"/>
      <c r="V47" s="270">
        <f ca="1">IF(C47="",NA(),MATCH($B47&amp;$C47,'Smelter Look-up'!$J:$J,0))</f>
        <v>137</v>
      </c>
      <c r="W47" s="271"/>
      <c r="X47" s="271">
        <f t="shared" ca="1" si="7"/>
        <v>0</v>
      </c>
      <c r="Y47" s="271"/>
      <c r="Z47" s="271"/>
      <c r="AB47" s="273" t="str">
        <f t="shared" ca="1" si="8"/>
        <v>GoldKojima Chemicals Co., Ltd.</v>
      </c>
    </row>
    <row r="48" spans="1:28" s="272" customFormat="1" ht="63.75">
      <c r="A48" s="353" t="s">
        <v>773</v>
      </c>
      <c r="B48" s="215" t="str">
        <f ca="1">IF(LEN(A48)=0,"",INDEX('Smelter Look-up'!$A:$A,MATCH($A48,'Smelter Look-up'!$E:$E,0)))</f>
        <v>Tin</v>
      </c>
      <c r="C48" s="219" t="str">
        <f ca="1">IF(LEN(A48)=0,"",INDEX('Smelter Look-up'!$C:$C,MATCH($A48,'Smelter Look-up'!$E:$E,0)))</f>
        <v>China Tin Group Co., Ltd.</v>
      </c>
      <c r="D48" s="278"/>
      <c r="E48" s="215" t="str">
        <f ca="1">IF(ISERROR($V48),"",OFFSET('Smelter Look-up'!$D$4,$V48-4,0)&amp;"")</f>
        <v>CHINA</v>
      </c>
      <c r="F48" s="215" t="str">
        <f ca="1">IF(ISERROR($V48),"",OFFSET('Smelter Look-up'!$E$4,$V48-4,0))</f>
        <v>CID001070</v>
      </c>
      <c r="G48" s="215" t="str">
        <f ca="1">IF(C48=$X$4,"Enter smelter details",IF(ISERROR($V48),"",OFFSET('Smelter Look-up'!$F$4,$V48-4,0)))</f>
        <v>RMI</v>
      </c>
      <c r="H48" s="216">
        <f ca="1">IF(ISERROR($V48),"",OFFSET('Smelter Look-up'!$G$4,$V48-4,0))</f>
        <v>0</v>
      </c>
      <c r="I48" s="217" t="str">
        <f ca="1">IF(ISERROR($V48),"",OFFSET('Smelter Look-up'!$H$4,$V48-4,0))</f>
        <v>Laibin</v>
      </c>
      <c r="J48" s="217" t="str">
        <f ca="1">IF(ISERROR($V48),"",OFFSET('Smelter Look-up'!$I$4,$V48-4,0))</f>
        <v>Guangxi Zhuangzu Zizhiqu</v>
      </c>
      <c r="K48" s="268"/>
      <c r="L48" s="268"/>
      <c r="M48" s="268"/>
      <c r="N48" s="268"/>
      <c r="O48" s="268"/>
      <c r="P48" s="218"/>
      <c r="Q48" s="269"/>
      <c r="R48" s="215" t="str">
        <f ca="1">IF(ISERROR($V48),"",OFFSET('Smelter Look-up'!$C$4,$V48-4,0)&amp;"")</f>
        <v>China Tin Group Co., Ltd.</v>
      </c>
      <c r="S48" s="222" t="str">
        <f t="shared" ca="1" si="6"/>
        <v>CN</v>
      </c>
      <c r="T48" s="222" t="str">
        <f ca="1">IF(B48="","",IF(ISERROR(MATCH($J48,SorP!$B$1:$B$6230,0)),"",INDIRECT("'SorP'!$A$"&amp;MATCH($J48,SorP!$B$1:$B$6230,0))))</f>
        <v>CN-GX</v>
      </c>
      <c r="U48" s="238"/>
      <c r="V48" s="270">
        <f ca="1">IF(C48="",NA(),MATCH($B48&amp;$C48,'Smelter Look-up'!$J:$J,0))</f>
        <v>395</v>
      </c>
      <c r="W48" s="271"/>
      <c r="X48" s="271">
        <f t="shared" ca="1" si="7"/>
        <v>0</v>
      </c>
      <c r="Y48" s="271"/>
      <c r="Z48" s="271"/>
      <c r="AB48" s="273" t="str">
        <f t="shared" ca="1" si="8"/>
        <v>TinChina Tin Group Co., Ltd.</v>
      </c>
    </row>
    <row r="49" spans="1:28" s="272" customFormat="1" ht="51">
      <c r="A49" s="353" t="s">
        <v>700</v>
      </c>
      <c r="B49" s="215" t="str">
        <f ca="1">IF(LEN(A49)=0,"",INDEX('Smelter Look-up'!$A:$A,MATCH($A49,'Smelter Look-up'!$E:$E,0)))</f>
        <v>Gold</v>
      </c>
      <c r="C49" s="219" t="str">
        <f ca="1">IF(LEN(A49)=0,"",INDEX('Smelter Look-up'!$C:$C,MATCH($A49,'Smelter Look-up'!$E:$E,0)))</f>
        <v>LS-NIKKO Copper Inc.</v>
      </c>
      <c r="D49" s="278"/>
      <c r="E49" s="215" t="str">
        <f ca="1">IF(ISERROR($V49),"",OFFSET('Smelter Look-up'!$D$4,$V49-4,0)&amp;"")</f>
        <v>KOREA, REPUBLIC OF</v>
      </c>
      <c r="F49" s="215" t="str">
        <f ca="1">IF(ISERROR($V49),"",OFFSET('Smelter Look-up'!$E$4,$V49-4,0))</f>
        <v>CID001078</v>
      </c>
      <c r="G49" s="215" t="str">
        <f ca="1">IF(C49=$X$4,"Enter smelter details",IF(ISERROR($V49),"",OFFSET('Smelter Look-up'!$F$4,$V49-4,0)))</f>
        <v>RMI</v>
      </c>
      <c r="H49" s="216">
        <f ca="1">IF(ISERROR($V49),"",OFFSET('Smelter Look-up'!$G$4,$V49-4,0))</f>
        <v>0</v>
      </c>
      <c r="I49" s="217" t="str">
        <f ca="1">IF(ISERROR($V49),"",OFFSET('Smelter Look-up'!$H$4,$V49-4,0))</f>
        <v>Onsan-eup</v>
      </c>
      <c r="J49" s="217" t="str">
        <f ca="1">IF(ISERROR($V49),"",OFFSET('Smelter Look-up'!$I$4,$V49-4,0))</f>
        <v>Ulsan-gwangyeoksi</v>
      </c>
      <c r="K49" s="268"/>
      <c r="L49" s="268"/>
      <c r="M49" s="268"/>
      <c r="N49" s="268"/>
      <c r="O49" s="268"/>
      <c r="P49" s="218"/>
      <c r="Q49" s="269"/>
      <c r="R49" s="215" t="str">
        <f ca="1">IF(ISERROR($V49),"",OFFSET('Smelter Look-up'!$C$4,$V49-4,0)&amp;"")</f>
        <v>LS-NIKKO Copper Inc.</v>
      </c>
      <c r="S49" s="222" t="str">
        <f t="shared" ca="1" si="6"/>
        <v>KR</v>
      </c>
      <c r="T49" s="222" t="str">
        <f ca="1">IF(B49="","",IF(ISERROR(MATCH($J49,SorP!$B$1:$B$6230,0)),"",INDIRECT("'SorP'!$A$"&amp;MATCH($J49,SorP!$B$1:$B$6230,0))))</f>
        <v>KR-31</v>
      </c>
      <c r="U49" s="238"/>
      <c r="V49" s="270">
        <f ca="1">IF(C49="",NA(),MATCH($B49&amp;$C49,'Smelter Look-up'!$J:$J,0))</f>
        <v>153</v>
      </c>
      <c r="W49" s="271"/>
      <c r="X49" s="271">
        <f t="shared" ca="1" si="7"/>
        <v>0</v>
      </c>
      <c r="Y49" s="271"/>
      <c r="Z49" s="271"/>
      <c r="AB49" s="273" t="str">
        <f t="shared" ca="1" si="8"/>
        <v>GoldLS-NIKKO Copper Inc.</v>
      </c>
    </row>
    <row r="50" spans="1:28" s="272" customFormat="1" ht="76.5">
      <c r="A50" s="353" t="s">
        <v>774</v>
      </c>
      <c r="B50" s="215" t="str">
        <f ca="1">IF(LEN(A50)=0,"",INDEX('Smelter Look-up'!$A:$A,MATCH($A50,'Smelter Look-up'!$E:$E,0)))</f>
        <v>Tin</v>
      </c>
      <c r="C50" s="219" t="str">
        <f ca="1">IF(LEN(A50)=0,"",INDEX('Smelter Look-up'!$C:$C,MATCH($A50,'Smelter Look-up'!$E:$E,0)))</f>
        <v>Malaysia Smelting Corporation (MSC)</v>
      </c>
      <c r="D50" s="278"/>
      <c r="E50" s="215" t="str">
        <f ca="1">IF(ISERROR($V50),"",OFFSET('Smelter Look-up'!$D$4,$V50-4,0)&amp;"")</f>
        <v>MALAYSIA</v>
      </c>
      <c r="F50" s="215" t="str">
        <f ca="1">IF(ISERROR($V50),"",OFFSET('Smelter Look-up'!$E$4,$V50-4,0))</f>
        <v>CID001105</v>
      </c>
      <c r="G50" s="215" t="str">
        <f ca="1">IF(C50=$X$4,"Enter smelter details",IF(ISERROR($V50),"",OFFSET('Smelter Look-up'!$F$4,$V50-4,0)))</f>
        <v>RMI</v>
      </c>
      <c r="H50" s="216">
        <f ca="1">IF(ISERROR($V50),"",OFFSET('Smelter Look-up'!$G$4,$V50-4,0))</f>
        <v>0</v>
      </c>
      <c r="I50" s="217" t="str">
        <f ca="1">IF(ISERROR($V50),"",OFFSET('Smelter Look-up'!$H$4,$V50-4,0))</f>
        <v>Butterworth</v>
      </c>
      <c r="J50" s="217" t="str">
        <f ca="1">IF(ISERROR($V50),"",OFFSET('Smelter Look-up'!$I$4,$V50-4,0))</f>
        <v>Pulau Pinang</v>
      </c>
      <c r="K50" s="268"/>
      <c r="L50" s="268"/>
      <c r="M50" s="268"/>
      <c r="N50" s="268"/>
      <c r="O50" s="268"/>
      <c r="P50" s="218"/>
      <c r="Q50" s="269"/>
      <c r="R50" s="215" t="str">
        <f ca="1">IF(ISERROR($V50),"",OFFSET('Smelter Look-up'!$C$4,$V50-4,0)&amp;"")</f>
        <v>Malaysia Smelting Corporation (MSC)</v>
      </c>
      <c r="S50" s="222" t="str">
        <f t="shared" ca="1" si="6"/>
        <v>MY</v>
      </c>
      <c r="T50" s="222" t="str">
        <f ca="1">IF(B50="","",IF(ISERROR(MATCH($J50,SorP!$B$1:$B$6230,0)),"",INDIRECT("'SorP'!$A$"&amp;MATCH($J50,SorP!$B$1:$B$6230,0))))</f>
        <v>MY-07</v>
      </c>
      <c r="U50" s="238"/>
      <c r="V50" s="270">
        <f ca="1">IF(C50="",NA(),MATCH($B50&amp;$C50,'Smelter Look-up'!$J:$J,0))</f>
        <v>449</v>
      </c>
      <c r="W50" s="271"/>
      <c r="X50" s="271">
        <f t="shared" ca="1" si="7"/>
        <v>0</v>
      </c>
      <c r="Y50" s="271"/>
      <c r="Z50" s="271"/>
      <c r="AB50" s="273" t="str">
        <f t="shared" ca="1" si="8"/>
        <v>TinMalaysia Smelting Corporation (MSC)</v>
      </c>
    </row>
    <row r="51" spans="1:28" s="272" customFormat="1" ht="25.5">
      <c r="A51" s="353" t="s">
        <v>703</v>
      </c>
      <c r="B51" s="215" t="str">
        <f ca="1">IF(LEN(A51)=0,"",INDEX('Smelter Look-up'!$A:$A,MATCH($A51,'Smelter Look-up'!$E:$E,0)))</f>
        <v>Gold</v>
      </c>
      <c r="C51" s="219" t="str">
        <f ca="1">IF(LEN(A51)=0,"",INDEX('Smelter Look-up'!$C:$C,MATCH($A51,'Smelter Look-up'!$E:$E,0)))</f>
        <v>Materion</v>
      </c>
      <c r="D51" s="278"/>
      <c r="E51" s="215" t="str">
        <f ca="1">IF(ISERROR($V51),"",OFFSET('Smelter Look-up'!$D$4,$V51-4,0)&amp;"")</f>
        <v>UNITED STATES OF AMERICA</v>
      </c>
      <c r="F51" s="215" t="str">
        <f ca="1">IF(ISERROR($V51),"",OFFSET('Smelter Look-up'!$E$4,$V51-4,0))</f>
        <v>CID001113</v>
      </c>
      <c r="G51" s="215" t="str">
        <f ca="1">IF(C51=$X$4,"Enter smelter details",IF(ISERROR($V51),"",OFFSET('Smelter Look-up'!$F$4,$V51-4,0)))</f>
        <v>RMI</v>
      </c>
      <c r="H51" s="216">
        <f ca="1">IF(ISERROR($V51),"",OFFSET('Smelter Look-up'!$G$4,$V51-4,0))</f>
        <v>0</v>
      </c>
      <c r="I51" s="217" t="str">
        <f ca="1">IF(ISERROR($V51),"",OFFSET('Smelter Look-up'!$H$4,$V51-4,0))</f>
        <v>Buffalo</v>
      </c>
      <c r="J51" s="217" t="str">
        <f ca="1">IF(ISERROR($V51),"",OFFSET('Smelter Look-up'!$I$4,$V51-4,0))</f>
        <v>New York</v>
      </c>
      <c r="K51" s="268"/>
      <c r="L51" s="268"/>
      <c r="M51" s="268"/>
      <c r="N51" s="268"/>
      <c r="O51" s="268"/>
      <c r="P51" s="218"/>
      <c r="Q51" s="269"/>
      <c r="R51" s="215" t="str">
        <f ca="1">IF(ISERROR($V51),"",OFFSET('Smelter Look-up'!$C$4,$V51-4,0)&amp;"")</f>
        <v>Materion</v>
      </c>
      <c r="S51" s="222" t="str">
        <f t="shared" ca="1" si="6"/>
        <v>US</v>
      </c>
      <c r="T51" s="222" t="str">
        <f ca="1">IF(B51="","",IF(ISERROR(MATCH($J51,SorP!$B$1:$B$6230,0)),"",INDIRECT("'SorP'!$A$"&amp;MATCH($J51,SorP!$B$1:$B$6230,0))))</f>
        <v>US-NY</v>
      </c>
      <c r="U51" s="238"/>
      <c r="V51" s="270">
        <f ca="1">IF(C51="",NA(),MATCH($B51&amp;$C51,'Smelter Look-up'!$J:$J,0))</f>
        <v>159</v>
      </c>
      <c r="W51" s="271"/>
      <c r="X51" s="271">
        <f t="shared" ca="1" si="7"/>
        <v>0</v>
      </c>
      <c r="Y51" s="271"/>
      <c r="Z51" s="271"/>
      <c r="AB51" s="273" t="str">
        <f t="shared" ca="1" si="8"/>
        <v>GoldMaterion</v>
      </c>
    </row>
    <row r="52" spans="1:28" s="272" customFormat="1" ht="63.75">
      <c r="A52" s="353" t="s">
        <v>704</v>
      </c>
      <c r="B52" s="215" t="str">
        <f ca="1">IF(LEN(A52)=0,"",INDEX('Smelter Look-up'!$A:$A,MATCH($A52,'Smelter Look-up'!$E:$E,0)))</f>
        <v>Gold</v>
      </c>
      <c r="C52" s="219" t="str">
        <f ca="1">IF(LEN(A52)=0,"",INDEX('Smelter Look-up'!$C:$C,MATCH($A52,'Smelter Look-up'!$E:$E,0)))</f>
        <v>Matsuda Sangyo Co., Ltd.</v>
      </c>
      <c r="D52" s="278"/>
      <c r="E52" s="215" t="str">
        <f ca="1">IF(ISERROR($V52),"",OFFSET('Smelter Look-up'!$D$4,$V52-4,0)&amp;"")</f>
        <v>JAPAN</v>
      </c>
      <c r="F52" s="215" t="str">
        <f ca="1">IF(ISERROR($V52),"",OFFSET('Smelter Look-up'!$E$4,$V52-4,0))</f>
        <v>CID001119</v>
      </c>
      <c r="G52" s="215" t="str">
        <f ca="1">IF(C52=$X$4,"Enter smelter details",IF(ISERROR($V52),"",OFFSET('Smelter Look-up'!$F$4,$V52-4,0)))</f>
        <v>RMI</v>
      </c>
      <c r="H52" s="216">
        <f ca="1">IF(ISERROR($V52),"",OFFSET('Smelter Look-up'!$G$4,$V52-4,0))</f>
        <v>0</v>
      </c>
      <c r="I52" s="217" t="str">
        <f ca="1">IF(ISERROR($V52),"",OFFSET('Smelter Look-up'!$H$4,$V52-4,0))</f>
        <v>Iruma</v>
      </c>
      <c r="J52" s="217" t="str">
        <f ca="1">IF(ISERROR($V52),"",OFFSET('Smelter Look-up'!$I$4,$V52-4,0))</f>
        <v>Saitama</v>
      </c>
      <c r="K52" s="268"/>
      <c r="L52" s="268"/>
      <c r="M52" s="268"/>
      <c r="N52" s="268"/>
      <c r="O52" s="268"/>
      <c r="P52" s="218"/>
      <c r="Q52" s="269"/>
      <c r="R52" s="215" t="str">
        <f ca="1">IF(ISERROR($V52),"",OFFSET('Smelter Look-up'!$C$4,$V52-4,0)&amp;"")</f>
        <v>Matsuda Sangyo Co., Ltd.</v>
      </c>
      <c r="S52" s="222" t="str">
        <f t="shared" ca="1" si="6"/>
        <v>JP</v>
      </c>
      <c r="T52" s="222" t="str">
        <f ca="1">IF(B52="","",IF(ISERROR(MATCH($J52,SorP!$B$1:$B$6230,0)),"",INDIRECT("'SorP'!$A$"&amp;MATCH($J52,SorP!$B$1:$B$6230,0))))</f>
        <v>JP-11</v>
      </c>
      <c r="U52" s="238"/>
      <c r="V52" s="270">
        <f ca="1">IF(C52="",NA(),MATCH($B52&amp;$C52,'Smelter Look-up'!$J:$J,0))</f>
        <v>160</v>
      </c>
      <c r="W52" s="271"/>
      <c r="X52" s="271">
        <f t="shared" ca="1" si="7"/>
        <v>0</v>
      </c>
      <c r="Y52" s="271"/>
      <c r="Z52" s="271"/>
      <c r="AB52" s="273" t="str">
        <f t="shared" ca="1" si="8"/>
        <v>GoldMatsuda Sangyo Co., Ltd.</v>
      </c>
    </row>
    <row r="53" spans="1:28" s="272" customFormat="1" ht="51">
      <c r="A53" s="353" t="s">
        <v>1795</v>
      </c>
      <c r="B53" s="215" t="str">
        <f ca="1">IF(LEN(A53)=0,"",INDEX('Smelter Look-up'!$A:$A,MATCH($A53,'Smelter Look-up'!$E:$E,0)))</f>
        <v>Tin</v>
      </c>
      <c r="C53" s="219" t="str">
        <f ca="1">IF(LEN(A53)=0,"",INDEX('Smelter Look-up'!$C:$C,MATCH($A53,'Smelter Look-up'!$E:$E,0)))</f>
        <v>Metallic Resources, Inc.</v>
      </c>
      <c r="D53" s="278"/>
      <c r="E53" s="215" t="str">
        <f ca="1">IF(ISERROR($V53),"",OFFSET('Smelter Look-up'!$D$4,$V53-4,0)&amp;"")</f>
        <v>UNITED STATES OF AMERICA</v>
      </c>
      <c r="F53" s="215" t="str">
        <f ca="1">IF(ISERROR($V53),"",OFFSET('Smelter Look-up'!$E$4,$V53-4,0))</f>
        <v>CID001142</v>
      </c>
      <c r="G53" s="215" t="str">
        <f ca="1">IF(C53=$X$4,"Enter smelter details",IF(ISERROR($V53),"",OFFSET('Smelter Look-up'!$F$4,$V53-4,0)))</f>
        <v>RMI</v>
      </c>
      <c r="H53" s="216">
        <f ca="1">IF(ISERROR($V53),"",OFFSET('Smelter Look-up'!$G$4,$V53-4,0))</f>
        <v>0</v>
      </c>
      <c r="I53" s="217" t="str">
        <f ca="1">IF(ISERROR($V53),"",OFFSET('Smelter Look-up'!$H$4,$V53-4,0))</f>
        <v>Twinsburg</v>
      </c>
      <c r="J53" s="217" t="str">
        <f ca="1">IF(ISERROR($V53),"",OFFSET('Smelter Look-up'!$I$4,$V53-4,0))</f>
        <v>Ohio</v>
      </c>
      <c r="K53" s="268"/>
      <c r="L53" s="268"/>
      <c r="M53" s="268"/>
      <c r="N53" s="268"/>
      <c r="O53" s="268"/>
      <c r="P53" s="218"/>
      <c r="Q53" s="269"/>
      <c r="R53" s="215" t="str">
        <f ca="1">IF(ISERROR($V53),"",OFFSET('Smelter Look-up'!$C$4,$V53-4,0)&amp;"")</f>
        <v>Metallic Resources, Inc.</v>
      </c>
      <c r="S53" s="222" t="str">
        <f t="shared" ca="1" si="6"/>
        <v>US</v>
      </c>
      <c r="T53" s="222" t="str">
        <f ca="1">IF(B53="","",IF(ISERROR(MATCH($J53,SorP!$B$1:$B$6230,0)),"",INDIRECT("'SorP'!$A$"&amp;MATCH($J53,SorP!$B$1:$B$6230,0))))</f>
        <v>US-OH</v>
      </c>
      <c r="U53" s="238"/>
      <c r="V53" s="270">
        <f ca="1">IF(C53="",NA(),MATCH($B53&amp;$C53,'Smelter Look-up'!$J:$J,0))</f>
        <v>453</v>
      </c>
      <c r="W53" s="271"/>
      <c r="X53" s="271">
        <f t="shared" ca="1" si="7"/>
        <v>0</v>
      </c>
      <c r="Y53" s="271"/>
      <c r="Z53" s="271"/>
      <c r="AB53" s="273" t="str">
        <f t="shared" ca="1" si="8"/>
        <v>TinMetallic Resources, Inc.</v>
      </c>
    </row>
    <row r="54" spans="1:28" s="272" customFormat="1" ht="76.5">
      <c r="A54" s="353" t="s">
        <v>1627</v>
      </c>
      <c r="B54" s="215" t="str">
        <f ca="1">IF(LEN(A54)=0,"",INDEX('Smelter Look-up'!$A:$A,MATCH($A54,'Smelter Look-up'!$E:$E,0)))</f>
        <v>Gold</v>
      </c>
      <c r="C54" s="219" t="str">
        <f ca="1">IF(LEN(A54)=0,"",INDEX('Smelter Look-up'!$C:$C,MATCH($A54,'Smelter Look-up'!$E:$E,0)))</f>
        <v>Metalor Technologies (Suzhou) Ltd.</v>
      </c>
      <c r="D54" s="278"/>
      <c r="E54" s="215" t="str">
        <f ca="1">IF(ISERROR($V54),"",OFFSET('Smelter Look-up'!$D$4,$V54-4,0)&amp;"")</f>
        <v>CHINA</v>
      </c>
      <c r="F54" s="215" t="str">
        <f ca="1">IF(ISERROR($V54),"",OFFSET('Smelter Look-up'!$E$4,$V54-4,0))</f>
        <v>CID001147</v>
      </c>
      <c r="G54" s="215" t="str">
        <f ca="1">IF(C54=$X$4,"Enter smelter details",IF(ISERROR($V54),"",OFFSET('Smelter Look-up'!$F$4,$V54-4,0)))</f>
        <v>RMI</v>
      </c>
      <c r="H54" s="216">
        <f ca="1">IF(ISERROR($V54),"",OFFSET('Smelter Look-up'!$G$4,$V54-4,0))</f>
        <v>0</v>
      </c>
      <c r="I54" s="217" t="str">
        <f ca="1">IF(ISERROR($V54),"",OFFSET('Smelter Look-up'!$H$4,$V54-4,0))</f>
        <v>Suzhou</v>
      </c>
      <c r="J54" s="217" t="str">
        <f ca="1">IF(ISERROR($V54),"",OFFSET('Smelter Look-up'!$I$4,$V54-4,0))</f>
        <v>Jiangsu Sheng</v>
      </c>
      <c r="K54" s="268"/>
      <c r="L54" s="268"/>
      <c r="M54" s="268"/>
      <c r="N54" s="268"/>
      <c r="O54" s="268"/>
      <c r="P54" s="218"/>
      <c r="Q54" s="269"/>
      <c r="R54" s="215" t="str">
        <f ca="1">IF(ISERROR($V54),"",OFFSET('Smelter Look-up'!$C$4,$V54-4,0)&amp;"")</f>
        <v>Metalor Technologies (Suzhou) Ltd.</v>
      </c>
      <c r="S54" s="222" t="str">
        <f t="shared" ca="1" si="6"/>
        <v>CN</v>
      </c>
      <c r="T54" s="222" t="str">
        <f ca="1">IF(B54="","",IF(ISERROR(MATCH($J54,SorP!$B$1:$B$6230,0)),"",INDIRECT("'SorP'!$A$"&amp;MATCH($J54,SorP!$B$1:$B$6230,0))))</f>
        <v>CN-JS</v>
      </c>
      <c r="U54" s="238"/>
      <c r="V54" s="270">
        <f ca="1">IF(C54="",NA(),MATCH($B54&amp;$C54,'Smelter Look-up'!$J:$J,0))</f>
        <v>170</v>
      </c>
      <c r="W54" s="271"/>
      <c r="X54" s="271">
        <f t="shared" ca="1" si="7"/>
        <v>0</v>
      </c>
      <c r="Y54" s="271"/>
      <c r="Z54" s="271"/>
      <c r="AB54" s="273" t="str">
        <f t="shared" ca="1" si="8"/>
        <v>GoldMetalor Technologies (Suzhou) Ltd.</v>
      </c>
    </row>
    <row r="55" spans="1:28" s="272" customFormat="1" ht="89.25">
      <c r="A55" s="353" t="s">
        <v>705</v>
      </c>
      <c r="B55" s="215" t="str">
        <f ca="1">IF(LEN(A55)=0,"",INDEX('Smelter Look-up'!$A:$A,MATCH($A55,'Smelter Look-up'!$E:$E,0)))</f>
        <v>Gold</v>
      </c>
      <c r="C55" s="219" t="str">
        <f ca="1">IF(LEN(A55)=0,"",INDEX('Smelter Look-up'!$C:$C,MATCH($A55,'Smelter Look-up'!$E:$E,0)))</f>
        <v>Metalor Technologies (Hong Kong) Ltd.</v>
      </c>
      <c r="D55" s="278"/>
      <c r="E55" s="215" t="str">
        <f ca="1">IF(ISERROR($V55),"",OFFSET('Smelter Look-up'!$D$4,$V55-4,0)&amp;"")</f>
        <v>CHINA</v>
      </c>
      <c r="F55" s="215" t="str">
        <f ca="1">IF(ISERROR($V55),"",OFFSET('Smelter Look-up'!$E$4,$V55-4,0))</f>
        <v>CID001149</v>
      </c>
      <c r="G55" s="215" t="str">
        <f ca="1">IF(C55=$X$4,"Enter smelter details",IF(ISERROR($V55),"",OFFSET('Smelter Look-up'!$F$4,$V55-4,0)))</f>
        <v>RMI</v>
      </c>
      <c r="H55" s="216">
        <f ca="1">IF(ISERROR($V55),"",OFFSET('Smelter Look-up'!$G$4,$V55-4,0))</f>
        <v>0</v>
      </c>
      <c r="I55" s="217" t="str">
        <f ca="1">IF(ISERROR($V55),"",OFFSET('Smelter Look-up'!$H$4,$V55-4,0))</f>
        <v>Kwai Chung</v>
      </c>
      <c r="J55" s="217" t="str">
        <f ca="1">IF(ISERROR($V55),"",OFFSET('Smelter Look-up'!$I$4,$V55-4,0))</f>
        <v>Hong Kong SAR</v>
      </c>
      <c r="K55" s="268"/>
      <c r="L55" s="268"/>
      <c r="M55" s="268"/>
      <c r="N55" s="268"/>
      <c r="O55" s="268"/>
      <c r="P55" s="218"/>
      <c r="Q55" s="269"/>
      <c r="R55" s="215" t="str">
        <f ca="1">IF(ISERROR($V55),"",OFFSET('Smelter Look-up'!$C$4,$V55-4,0)&amp;"")</f>
        <v>Metalor Technologies (Hong Kong) Ltd.</v>
      </c>
      <c r="S55" s="222" t="str">
        <f t="shared" ca="1" si="6"/>
        <v>CN</v>
      </c>
      <c r="T55" s="222" t="str">
        <f ca="1">IF(B55="","",IF(ISERROR(MATCH($J55,SorP!$B$1:$B$6230,0)),"",INDIRECT("'SorP'!$A$"&amp;MATCH($J55,SorP!$B$1:$B$6230,0))))</f>
        <v>CN-HK</v>
      </c>
      <c r="U55" s="238"/>
      <c r="V55" s="270">
        <f ca="1">IF(C55="",NA(),MATCH($B55&amp;$C55,'Smelter Look-up'!$J:$J,0))</f>
        <v>168</v>
      </c>
      <c r="W55" s="271"/>
      <c r="X55" s="271">
        <f t="shared" ca="1" si="7"/>
        <v>0</v>
      </c>
      <c r="Y55" s="271"/>
      <c r="Z55" s="271"/>
      <c r="AB55" s="273" t="str">
        <f t="shared" ca="1" si="8"/>
        <v>GoldMetalor Technologies (Hong Kong) Ltd.</v>
      </c>
    </row>
    <row r="56" spans="1:28" s="272" customFormat="1" ht="102">
      <c r="A56" s="353" t="s">
        <v>706</v>
      </c>
      <c r="B56" s="215" t="str">
        <f ca="1">IF(LEN(A56)=0,"",INDEX('Smelter Look-up'!$A:$A,MATCH($A56,'Smelter Look-up'!$E:$E,0)))</f>
        <v>Gold</v>
      </c>
      <c r="C56" s="219" t="str">
        <f ca="1">IF(LEN(A56)=0,"",INDEX('Smelter Look-up'!$C:$C,MATCH($A56,'Smelter Look-up'!$E:$E,0)))</f>
        <v>Metalor Technologies (Singapore) Pte., Ltd.</v>
      </c>
      <c r="D56" s="278"/>
      <c r="E56" s="215" t="str">
        <f ca="1">IF(ISERROR($V56),"",OFFSET('Smelter Look-up'!$D$4,$V56-4,0)&amp;"")</f>
        <v>SINGAPORE</v>
      </c>
      <c r="F56" s="215" t="str">
        <f ca="1">IF(ISERROR($V56),"",OFFSET('Smelter Look-up'!$E$4,$V56-4,0))</f>
        <v>CID001152</v>
      </c>
      <c r="G56" s="215" t="str">
        <f ca="1">IF(C56=$X$4,"Enter smelter details",IF(ISERROR($V56),"",OFFSET('Smelter Look-up'!$F$4,$V56-4,0)))</f>
        <v>RMI</v>
      </c>
      <c r="H56" s="216">
        <f ca="1">IF(ISERROR($V56),"",OFFSET('Smelter Look-up'!$G$4,$V56-4,0))</f>
        <v>0</v>
      </c>
      <c r="I56" s="217" t="str">
        <f ca="1">IF(ISERROR($V56),"",OFFSET('Smelter Look-up'!$H$4,$V56-4,0))</f>
        <v>Singapore</v>
      </c>
      <c r="J56" s="217" t="str">
        <f ca="1">IF(ISERROR($V56),"",OFFSET('Smelter Look-up'!$I$4,$V56-4,0))</f>
        <v>South West</v>
      </c>
      <c r="K56" s="268"/>
      <c r="L56" s="268"/>
      <c r="M56" s="268"/>
      <c r="N56" s="268"/>
      <c r="O56" s="268"/>
      <c r="P56" s="218"/>
      <c r="Q56" s="269"/>
      <c r="R56" s="215" t="str">
        <f ca="1">IF(ISERROR($V56),"",OFFSET('Smelter Look-up'!$C$4,$V56-4,0)&amp;"")</f>
        <v>Metalor Technologies (Singapore) Pte., Ltd.</v>
      </c>
      <c r="S56" s="222" t="str">
        <f t="shared" ca="1" si="6"/>
        <v>SG</v>
      </c>
      <c r="T56" s="222" t="str">
        <f ca="1">IF(B56="","",IF(ISERROR(MATCH($J56,SorP!$B$1:$B$6230,0)),"",INDIRECT("'SorP'!$A$"&amp;MATCH($J56,SorP!$B$1:$B$6230,0))))</f>
        <v>SG-05</v>
      </c>
      <c r="U56" s="238"/>
      <c r="V56" s="270">
        <f ca="1">IF(C56="",NA(),MATCH($B56&amp;$C56,'Smelter Look-up'!$J:$J,0))</f>
        <v>169</v>
      </c>
      <c r="W56" s="271"/>
      <c r="X56" s="271">
        <f t="shared" ca="1" si="7"/>
        <v>0</v>
      </c>
      <c r="Y56" s="271"/>
      <c r="Z56" s="271"/>
      <c r="AB56" s="273" t="str">
        <f t="shared" ca="1" si="8"/>
        <v>GoldMetalor Technologies (Singapore) Pte., Ltd.</v>
      </c>
    </row>
    <row r="57" spans="1:28" s="272" customFormat="1" ht="63.75">
      <c r="A57" s="353" t="s">
        <v>707</v>
      </c>
      <c r="B57" s="215" t="str">
        <f ca="1">IF(LEN(A57)=0,"",INDEX('Smelter Look-up'!$A:$A,MATCH($A57,'Smelter Look-up'!$E:$E,0)))</f>
        <v>Gold</v>
      </c>
      <c r="C57" s="219" t="str">
        <f ca="1">IF(LEN(A57)=0,"",INDEX('Smelter Look-up'!$C:$C,MATCH($A57,'Smelter Look-up'!$E:$E,0)))</f>
        <v>Metalor Technologies S.A.</v>
      </c>
      <c r="D57" s="278"/>
      <c r="E57" s="215" t="str">
        <f ca="1">IF(ISERROR($V57),"",OFFSET('Smelter Look-up'!$D$4,$V57-4,0)&amp;"")</f>
        <v>SWITZERLAND</v>
      </c>
      <c r="F57" s="215" t="str">
        <f ca="1">IF(ISERROR($V57),"",OFFSET('Smelter Look-up'!$E$4,$V57-4,0))</f>
        <v>CID001153</v>
      </c>
      <c r="G57" s="215" t="str">
        <f ca="1">IF(C57=$X$4,"Enter smelter details",IF(ISERROR($V57),"",OFFSET('Smelter Look-up'!$F$4,$V57-4,0)))</f>
        <v>RMI</v>
      </c>
      <c r="H57" s="216">
        <f ca="1">IF(ISERROR($V57),"",OFFSET('Smelter Look-up'!$G$4,$V57-4,0))</f>
        <v>0</v>
      </c>
      <c r="I57" s="217" t="str">
        <f ca="1">IF(ISERROR($V57),"",OFFSET('Smelter Look-up'!$H$4,$V57-4,0))</f>
        <v>Marin</v>
      </c>
      <c r="J57" s="217" t="str">
        <f ca="1">IF(ISERROR($V57),"",OFFSET('Smelter Look-up'!$I$4,$V57-4,0))</f>
        <v>Neuchâtel</v>
      </c>
      <c r="K57" s="268"/>
      <c r="L57" s="268"/>
      <c r="M57" s="268"/>
      <c r="N57" s="268"/>
      <c r="O57" s="268"/>
      <c r="P57" s="218"/>
      <c r="Q57" s="269"/>
      <c r="R57" s="215" t="str">
        <f ca="1">IF(ISERROR($V57),"",OFFSET('Smelter Look-up'!$C$4,$V57-4,0)&amp;"")</f>
        <v>Metalor Technologies S.A.</v>
      </c>
      <c r="S57" s="222" t="str">
        <f t="shared" ca="1" si="6"/>
        <v>CH</v>
      </c>
      <c r="T57" s="222" t="str">
        <f ca="1">IF(B57="","",IF(ISERROR(MATCH($J57,SorP!$B$1:$B$6230,0)),"",INDIRECT("'SorP'!$A$"&amp;MATCH($J57,SorP!$B$1:$B$6230,0))))</f>
        <v>CH-NE</v>
      </c>
      <c r="U57" s="238"/>
      <c r="V57" s="270">
        <f ca="1">IF(C57="",NA(),MATCH($B57&amp;$C57,'Smelter Look-up'!$J:$J,0))</f>
        <v>171</v>
      </c>
      <c r="W57" s="271"/>
      <c r="X57" s="271">
        <f t="shared" ca="1" si="7"/>
        <v>0</v>
      </c>
      <c r="Y57" s="271"/>
      <c r="Z57" s="271"/>
      <c r="AB57" s="273" t="str">
        <f t="shared" ca="1" si="8"/>
        <v>GoldMetalor Technologies S.A.</v>
      </c>
    </row>
    <row r="58" spans="1:28" s="272" customFormat="1" ht="63.75">
      <c r="A58" s="353" t="s">
        <v>708</v>
      </c>
      <c r="B58" s="215" t="str">
        <f ca="1">IF(LEN(A58)=0,"",INDEX('Smelter Look-up'!$A:$A,MATCH($A58,'Smelter Look-up'!$E:$E,0)))</f>
        <v>Gold</v>
      </c>
      <c r="C58" s="219" t="str">
        <f ca="1">IF(LEN(A58)=0,"",INDEX('Smelter Look-up'!$C:$C,MATCH($A58,'Smelter Look-up'!$E:$E,0)))</f>
        <v>Metalor USA Refining Corporation</v>
      </c>
      <c r="D58" s="278"/>
      <c r="E58" s="215" t="str">
        <f ca="1">IF(ISERROR($V58),"",OFFSET('Smelter Look-up'!$D$4,$V58-4,0)&amp;"")</f>
        <v>UNITED STATES OF AMERICA</v>
      </c>
      <c r="F58" s="215" t="str">
        <f ca="1">IF(ISERROR($V58),"",OFFSET('Smelter Look-up'!$E$4,$V58-4,0))</f>
        <v>CID001157</v>
      </c>
      <c r="G58" s="215" t="str">
        <f ca="1">IF(C58=$X$4,"Enter smelter details",IF(ISERROR($V58),"",OFFSET('Smelter Look-up'!$F$4,$V58-4,0)))</f>
        <v>RMI</v>
      </c>
      <c r="H58" s="216">
        <f ca="1">IF(ISERROR($V58),"",OFFSET('Smelter Look-up'!$G$4,$V58-4,0))</f>
        <v>0</v>
      </c>
      <c r="I58" s="217" t="str">
        <f ca="1">IF(ISERROR($V58),"",OFFSET('Smelter Look-up'!$H$4,$V58-4,0))</f>
        <v>North Attleboro</v>
      </c>
      <c r="J58" s="217" t="str">
        <f ca="1">IF(ISERROR($V58),"",OFFSET('Smelter Look-up'!$I$4,$V58-4,0))</f>
        <v>Massachusetts</v>
      </c>
      <c r="K58" s="268"/>
      <c r="L58" s="268"/>
      <c r="M58" s="268"/>
      <c r="N58" s="268"/>
      <c r="O58" s="268"/>
      <c r="P58" s="218"/>
      <c r="Q58" s="269"/>
      <c r="R58" s="215" t="str">
        <f ca="1">IF(ISERROR($V58),"",OFFSET('Smelter Look-up'!$C$4,$V58-4,0)&amp;"")</f>
        <v>Metalor USA Refining Corporation</v>
      </c>
      <c r="S58" s="222" t="str">
        <f t="shared" ca="1" si="6"/>
        <v>US</v>
      </c>
      <c r="T58" s="222" t="str">
        <f ca="1">IF(B58="","",IF(ISERROR(MATCH($J58,SorP!$B$1:$B$6230,0)),"",INDIRECT("'SorP'!$A$"&amp;MATCH($J58,SorP!$B$1:$B$6230,0))))</f>
        <v>US-MA</v>
      </c>
      <c r="U58" s="238"/>
      <c r="V58" s="270">
        <f ca="1">IF(C58="",NA(),MATCH($B58&amp;$C58,'Smelter Look-up'!$J:$J,0))</f>
        <v>172</v>
      </c>
      <c r="W58" s="271"/>
      <c r="X58" s="271">
        <f t="shared" ca="1" si="7"/>
        <v>0</v>
      </c>
      <c r="Y58" s="271"/>
      <c r="Z58" s="271"/>
      <c r="AB58" s="273" t="str">
        <f t="shared" ca="1" si="8"/>
        <v>GoldMetalor USA Refining Corporation</v>
      </c>
    </row>
    <row r="59" spans="1:28" s="272" customFormat="1" ht="89.25">
      <c r="A59" s="353" t="s">
        <v>709</v>
      </c>
      <c r="B59" s="215" t="str">
        <f ca="1">IF(LEN(A59)=0,"",INDEX('Smelter Look-up'!$A:$A,MATCH($A59,'Smelter Look-up'!$E:$E,0)))</f>
        <v>Gold</v>
      </c>
      <c r="C59" s="219" t="str">
        <f ca="1">IF(LEN(A59)=0,"",INDEX('Smelter Look-up'!$C:$C,MATCH($A59,'Smelter Look-up'!$E:$E,0)))</f>
        <v>Metalurgica Met-Mex Penoles S.A. De C.V.</v>
      </c>
      <c r="D59" s="278"/>
      <c r="E59" s="215" t="str">
        <f ca="1">IF(ISERROR($V59),"",OFFSET('Smelter Look-up'!$D$4,$V59-4,0)&amp;"")</f>
        <v>MEXICO</v>
      </c>
      <c r="F59" s="215" t="str">
        <f ca="1">IF(ISERROR($V59),"",OFFSET('Smelter Look-up'!$E$4,$V59-4,0))</f>
        <v>CID001161</v>
      </c>
      <c r="G59" s="215" t="str">
        <f ca="1">IF(C59=$X$4,"Enter smelter details",IF(ISERROR($V59),"",OFFSET('Smelter Look-up'!$F$4,$V59-4,0)))</f>
        <v>RMI</v>
      </c>
      <c r="H59" s="216">
        <f ca="1">IF(ISERROR($V59),"",OFFSET('Smelter Look-up'!$G$4,$V59-4,0))</f>
        <v>0</v>
      </c>
      <c r="I59" s="217" t="str">
        <f ca="1">IF(ISERROR($V59),"",OFFSET('Smelter Look-up'!$H$4,$V59-4,0))</f>
        <v>Torreon</v>
      </c>
      <c r="J59" s="217" t="str">
        <f ca="1">IF(ISERROR($V59),"",OFFSET('Smelter Look-up'!$I$4,$V59-4,0))</f>
        <v>Coahuila de Zaragoza</v>
      </c>
      <c r="K59" s="268"/>
      <c r="L59" s="268"/>
      <c r="M59" s="268"/>
      <c r="N59" s="268"/>
      <c r="O59" s="268"/>
      <c r="P59" s="218"/>
      <c r="Q59" s="269"/>
      <c r="R59" s="215" t="str">
        <f ca="1">IF(ISERROR($V59),"",OFFSET('Smelter Look-up'!$C$4,$V59-4,0)&amp;"")</f>
        <v>Metalurgica Met-Mex Penoles S.A. De C.V.</v>
      </c>
      <c r="S59" s="222" t="str">
        <f t="shared" ca="1" si="6"/>
        <v>MX</v>
      </c>
      <c r="T59" s="222" t="str">
        <f ca="1">IF(B59="","",IF(ISERROR(MATCH($J59,SorP!$B$1:$B$6230,0)),"",INDIRECT("'SorP'!$A$"&amp;MATCH($J59,SorP!$B$1:$B$6230,0))))</f>
        <v>MX-COA</v>
      </c>
      <c r="U59" s="238"/>
      <c r="V59" s="270">
        <f ca="1">IF(C59="",NA(),MATCH($B59&amp;$C59,'Smelter Look-up'!$J:$J,0))</f>
        <v>173</v>
      </c>
      <c r="W59" s="271"/>
      <c r="X59" s="271">
        <f t="shared" ca="1" si="7"/>
        <v>0</v>
      </c>
      <c r="Y59" s="271"/>
      <c r="Z59" s="271"/>
      <c r="AB59" s="273" t="str">
        <f t="shared" ca="1" si="8"/>
        <v>GoldMetalurgica Met-Mex Penoles S.A. De C.V.</v>
      </c>
    </row>
    <row r="60" spans="1:28" s="272" customFormat="1" ht="51">
      <c r="A60" s="353" t="s">
        <v>775</v>
      </c>
      <c r="B60" s="215" t="str">
        <f ca="1">IF(LEN(A60)=0,"",INDEX('Smelter Look-up'!$A:$A,MATCH($A60,'Smelter Look-up'!$E:$E,0)))</f>
        <v>Tin</v>
      </c>
      <c r="C60" s="219" t="str">
        <f ca="1">IF(LEN(A60)=0,"",INDEX('Smelter Look-up'!$C:$C,MATCH($A60,'Smelter Look-up'!$E:$E,0)))</f>
        <v>Mineracao Taboca S.A.</v>
      </c>
      <c r="D60" s="278"/>
      <c r="E60" s="215" t="str">
        <f ca="1">IF(ISERROR($V60),"",OFFSET('Smelter Look-up'!$D$4,$V60-4,0)&amp;"")</f>
        <v>BRAZIL</v>
      </c>
      <c r="F60" s="215" t="str">
        <f ca="1">IF(ISERROR($V60),"",OFFSET('Smelter Look-up'!$E$4,$V60-4,0))</f>
        <v>CID001173</v>
      </c>
      <c r="G60" s="215" t="str">
        <f ca="1">IF(C60=$X$4,"Enter smelter details",IF(ISERROR($V60),"",OFFSET('Smelter Look-up'!$F$4,$V60-4,0)))</f>
        <v>RMI</v>
      </c>
      <c r="H60" s="216">
        <f ca="1">IF(ISERROR($V60),"",OFFSET('Smelter Look-up'!$G$4,$V60-4,0))</f>
        <v>0</v>
      </c>
      <c r="I60" s="217" t="str">
        <f ca="1">IF(ISERROR($V60),"",OFFSET('Smelter Look-up'!$H$4,$V60-4,0))</f>
        <v>Bairro Guarapiranga</v>
      </c>
      <c r="J60" s="217" t="str">
        <f ca="1">IF(ISERROR($V60),"",OFFSET('Smelter Look-up'!$I$4,$V60-4,0))</f>
        <v>São Paulo</v>
      </c>
      <c r="K60" s="268"/>
      <c r="L60" s="268"/>
      <c r="M60" s="268"/>
      <c r="N60" s="268"/>
      <c r="O60" s="268"/>
      <c r="P60" s="218"/>
      <c r="Q60" s="269"/>
      <c r="R60" s="215" t="str">
        <f ca="1">IF(ISERROR($V60),"",OFFSET('Smelter Look-up'!$C$4,$V60-4,0)&amp;"")</f>
        <v>Mineracao Taboca S.A.</v>
      </c>
      <c r="S60" s="222" t="str">
        <f t="shared" ca="1" si="6"/>
        <v>BR</v>
      </c>
      <c r="T60" s="222" t="str">
        <f ca="1">IF(B60="","",IF(ISERROR(MATCH($J60,SorP!$B$1:$B$6230,0)),"",INDIRECT("'SorP'!$A$"&amp;MATCH($J60,SorP!$B$1:$B$6230,0))))</f>
        <v>BR-SP</v>
      </c>
      <c r="U60" s="238"/>
      <c r="V60" s="270">
        <f ca="1">IF(C60="",NA(),MATCH($B60&amp;$C60,'Smelter Look-up'!$J:$J,0))</f>
        <v>456</v>
      </c>
      <c r="W60" s="271"/>
      <c r="X60" s="271">
        <f t="shared" ca="1" si="7"/>
        <v>0</v>
      </c>
      <c r="Y60" s="271"/>
      <c r="Z60" s="271"/>
      <c r="AB60" s="273" t="str">
        <f t="shared" ca="1" si="8"/>
        <v>TinMineracao Taboca S.A.</v>
      </c>
    </row>
    <row r="61" spans="1:28" s="272" customFormat="1" ht="25.5">
      <c r="A61" s="353" t="s">
        <v>776</v>
      </c>
      <c r="B61" s="215" t="str">
        <f ca="1">IF(LEN(A61)=0,"",INDEX('Smelter Look-up'!$A:$A,MATCH($A61,'Smelter Look-up'!$E:$E,0)))</f>
        <v>Tin</v>
      </c>
      <c r="C61" s="219" t="str">
        <f ca="1">IF(LEN(A61)=0,"",INDEX('Smelter Look-up'!$C:$C,MATCH($A61,'Smelter Look-up'!$E:$E,0)))</f>
        <v>Minsur</v>
      </c>
      <c r="D61" s="278"/>
      <c r="E61" s="215" t="str">
        <f ca="1">IF(ISERROR($V61),"",OFFSET('Smelter Look-up'!$D$4,$V61-4,0)&amp;"")</f>
        <v>PERU</v>
      </c>
      <c r="F61" s="215" t="str">
        <f ca="1">IF(ISERROR($V61),"",OFFSET('Smelter Look-up'!$E$4,$V61-4,0))</f>
        <v>CID001182</v>
      </c>
      <c r="G61" s="215" t="str">
        <f ca="1">IF(C61=$X$4,"Enter smelter details",IF(ISERROR($V61),"",OFFSET('Smelter Look-up'!$F$4,$V61-4,0)))</f>
        <v>RMI</v>
      </c>
      <c r="H61" s="216">
        <f ca="1">IF(ISERROR($V61),"",OFFSET('Smelter Look-up'!$G$4,$V61-4,0))</f>
        <v>0</v>
      </c>
      <c r="I61" s="217" t="str">
        <f ca="1">IF(ISERROR($V61),"",OFFSET('Smelter Look-up'!$H$4,$V61-4,0))</f>
        <v>Paracas</v>
      </c>
      <c r="J61" s="217" t="str">
        <f ca="1">IF(ISERROR($V61),"",OFFSET('Smelter Look-up'!$I$4,$V61-4,0))</f>
        <v>Ika</v>
      </c>
      <c r="K61" s="268"/>
      <c r="L61" s="268"/>
      <c r="M61" s="268"/>
      <c r="N61" s="268"/>
      <c r="O61" s="268"/>
      <c r="P61" s="218"/>
      <c r="Q61" s="269"/>
      <c r="R61" s="215" t="str">
        <f ca="1">IF(ISERROR($V61),"",OFFSET('Smelter Look-up'!$C$4,$V61-4,0)&amp;"")</f>
        <v>Minsur</v>
      </c>
      <c r="S61" s="222" t="str">
        <f t="shared" ca="1" si="6"/>
        <v>PE</v>
      </c>
      <c r="T61" s="222" t="str">
        <f ca="1">IF(B61="","",IF(ISERROR(MATCH($J61,SorP!$B$1:$B$6230,0)),"",INDIRECT("'SorP'!$A$"&amp;MATCH($J61,SorP!$B$1:$B$6230,0))))</f>
        <v>PE-ICA</v>
      </c>
      <c r="U61" s="238"/>
      <c r="V61" s="270">
        <f ca="1">IF(C61="",NA(),MATCH($B61&amp;$C61,'Smelter Look-up'!$J:$J,0))</f>
        <v>460</v>
      </c>
      <c r="W61" s="271"/>
      <c r="X61" s="271">
        <f t="shared" ca="1" si="7"/>
        <v>0</v>
      </c>
      <c r="Y61" s="271"/>
      <c r="Z61" s="271"/>
      <c r="AB61" s="273" t="str">
        <f t="shared" ca="1" si="8"/>
        <v>TinMinsur</v>
      </c>
    </row>
    <row r="62" spans="1:28" s="272" customFormat="1" ht="76.5">
      <c r="A62" s="353" t="s">
        <v>710</v>
      </c>
      <c r="B62" s="215" t="str">
        <f ca="1">IF(LEN(A62)=0,"",INDEX('Smelter Look-up'!$A:$A,MATCH($A62,'Smelter Look-up'!$E:$E,0)))</f>
        <v>Gold</v>
      </c>
      <c r="C62" s="219" t="str">
        <f ca="1">IF(LEN(A62)=0,"",INDEX('Smelter Look-up'!$C:$C,MATCH($A62,'Smelter Look-up'!$E:$E,0)))</f>
        <v>Mitsubishi Materials Corporation</v>
      </c>
      <c r="D62" s="278"/>
      <c r="E62" s="215" t="str">
        <f ca="1">IF(ISERROR($V62),"",OFFSET('Smelter Look-up'!$D$4,$V62-4,0)&amp;"")</f>
        <v>JAPAN</v>
      </c>
      <c r="F62" s="215" t="str">
        <f ca="1">IF(ISERROR($V62),"",OFFSET('Smelter Look-up'!$E$4,$V62-4,0))</f>
        <v>CID001188</v>
      </c>
      <c r="G62" s="215" t="str">
        <f ca="1">IF(C62=$X$4,"Enter smelter details",IF(ISERROR($V62),"",OFFSET('Smelter Look-up'!$F$4,$V62-4,0)))</f>
        <v>RMI</v>
      </c>
      <c r="H62" s="216">
        <f ca="1">IF(ISERROR($V62),"",OFFSET('Smelter Look-up'!$G$4,$V62-4,0))</f>
        <v>0</v>
      </c>
      <c r="I62" s="217" t="str">
        <f ca="1">IF(ISERROR($V62),"",OFFSET('Smelter Look-up'!$H$4,$V62-4,0))</f>
        <v>Tokyo</v>
      </c>
      <c r="J62" s="217" t="str">
        <f ca="1">IF(ISERROR($V62),"",OFFSET('Smelter Look-up'!$I$4,$V62-4,0))</f>
        <v>Tokyo</v>
      </c>
      <c r="K62" s="268"/>
      <c r="L62" s="268"/>
      <c r="M62" s="268"/>
      <c r="N62" s="268"/>
      <c r="O62" s="268"/>
      <c r="P62" s="218"/>
      <c r="Q62" s="269"/>
      <c r="R62" s="215" t="str">
        <f ca="1">IF(ISERROR($V62),"",OFFSET('Smelter Look-up'!$C$4,$V62-4,0)&amp;"")</f>
        <v>Mitsubishi Materials Corporation</v>
      </c>
      <c r="S62" s="222" t="str">
        <f t="shared" ca="1" si="6"/>
        <v>JP</v>
      </c>
      <c r="T62" s="222" t="str">
        <f ca="1">IF(B62="","",IF(ISERROR(MATCH($J62,SorP!$B$1:$B$6230,0)),"",INDIRECT("'SorP'!$A$"&amp;MATCH($J62,SorP!$B$1:$B$6230,0))))</f>
        <v>JP-13</v>
      </c>
      <c r="U62" s="238"/>
      <c r="V62" s="270">
        <f ca="1">IF(C62="",NA(),MATCH($B62&amp;$C62,'Smelter Look-up'!$J:$J,0))</f>
        <v>177</v>
      </c>
      <c r="W62" s="271"/>
      <c r="X62" s="271">
        <f t="shared" ca="1" si="7"/>
        <v>0</v>
      </c>
      <c r="Y62" s="271"/>
      <c r="Z62" s="271"/>
      <c r="AB62" s="273" t="str">
        <f t="shared" ca="1" si="8"/>
        <v>GoldMitsubishi Materials Corporation</v>
      </c>
    </row>
    <row r="63" spans="1:28" s="272" customFormat="1" ht="76.5">
      <c r="A63" s="353" t="s">
        <v>777</v>
      </c>
      <c r="B63" s="215" t="str">
        <f ca="1">IF(LEN(A63)=0,"",INDEX('Smelter Look-up'!$A:$A,MATCH($A63,'Smelter Look-up'!$E:$E,0)))</f>
        <v>Tin</v>
      </c>
      <c r="C63" s="219" t="str">
        <f ca="1">IF(LEN(A63)=0,"",INDEX('Smelter Look-up'!$C:$C,MATCH($A63,'Smelter Look-up'!$E:$E,0)))</f>
        <v>Mitsubishi Materials Corporation</v>
      </c>
      <c r="D63" s="278"/>
      <c r="E63" s="215" t="str">
        <f ca="1">IF(ISERROR($V63),"",OFFSET('Smelter Look-up'!$D$4,$V63-4,0)&amp;"")</f>
        <v>JAPAN</v>
      </c>
      <c r="F63" s="215" t="str">
        <f ca="1">IF(ISERROR($V63),"",OFFSET('Smelter Look-up'!$E$4,$V63-4,0))</f>
        <v>CID001191</v>
      </c>
      <c r="G63" s="215" t="str">
        <f ca="1">IF(C63=$X$4,"Enter smelter details",IF(ISERROR($V63),"",OFFSET('Smelter Look-up'!$F$4,$V63-4,0)))</f>
        <v>RMI</v>
      </c>
      <c r="H63" s="216">
        <f ca="1">IF(ISERROR($V63),"",OFFSET('Smelter Look-up'!$G$4,$V63-4,0))</f>
        <v>0</v>
      </c>
      <c r="I63" s="217" t="str">
        <f ca="1">IF(ISERROR($V63),"",OFFSET('Smelter Look-up'!$H$4,$V63-4,0))</f>
        <v>Tokyo</v>
      </c>
      <c r="J63" s="217" t="str">
        <f ca="1">IF(ISERROR($V63),"",OFFSET('Smelter Look-up'!$I$4,$V63-4,0))</f>
        <v>Tokyo</v>
      </c>
      <c r="K63" s="268"/>
      <c r="L63" s="268"/>
      <c r="M63" s="268"/>
      <c r="N63" s="268"/>
      <c r="O63" s="268"/>
      <c r="P63" s="218"/>
      <c r="Q63" s="269"/>
      <c r="R63" s="215" t="str">
        <f ca="1">IF(ISERROR($V63),"",OFFSET('Smelter Look-up'!$C$4,$V63-4,0)&amp;"")</f>
        <v>Mitsubishi Materials Corporation</v>
      </c>
      <c r="S63" s="222" t="str">
        <f t="shared" ca="1" si="6"/>
        <v>JP</v>
      </c>
      <c r="T63" s="222" t="str">
        <f ca="1">IF(B63="","",IF(ISERROR(MATCH($J63,SorP!$B$1:$B$6230,0)),"",INDIRECT("'SorP'!$A$"&amp;MATCH($J63,SorP!$B$1:$B$6230,0))))</f>
        <v>JP-13</v>
      </c>
      <c r="U63" s="238"/>
      <c r="V63" s="270">
        <f ca="1">IF(C63="",NA(),MATCH($B63&amp;$C63,'Smelter Look-up'!$J:$J,0))</f>
        <v>461</v>
      </c>
      <c r="W63" s="271"/>
      <c r="X63" s="271">
        <f t="shared" ca="1" si="7"/>
        <v>0</v>
      </c>
      <c r="Y63" s="271"/>
      <c r="Z63" s="271"/>
      <c r="AB63" s="273" t="str">
        <f t="shared" ca="1" si="8"/>
        <v>TinMitsubishi Materials Corporation</v>
      </c>
    </row>
    <row r="64" spans="1:28" s="272" customFormat="1" ht="89.25">
      <c r="A64" s="353" t="s">
        <v>757</v>
      </c>
      <c r="B64" s="215" t="str">
        <f ca="1">IF(LEN(A64)=0,"",INDEX('Smelter Look-up'!$A:$A,MATCH($A64,'Smelter Look-up'!$E:$E,0)))</f>
        <v>Tantalum</v>
      </c>
      <c r="C64" s="219" t="str">
        <f ca="1">IF(LEN(A64)=0,"",INDEX('Smelter Look-up'!$C:$C,MATCH($A64,'Smelter Look-up'!$E:$E,0)))</f>
        <v>Mitsui Mining and Smelting Co., Ltd.</v>
      </c>
      <c r="D64" s="278"/>
      <c r="E64" s="215" t="str">
        <f ca="1">IF(ISERROR($V64),"",OFFSET('Smelter Look-up'!$D$4,$V64-4,0)&amp;"")</f>
        <v>JAPAN</v>
      </c>
      <c r="F64" s="215" t="str">
        <f ca="1">IF(ISERROR($V64),"",OFFSET('Smelter Look-up'!$E$4,$V64-4,0))</f>
        <v>CID001192</v>
      </c>
      <c r="G64" s="215" t="str">
        <f ca="1">IF(C64=$X$4,"Enter smelter details",IF(ISERROR($V64),"",OFFSET('Smelter Look-up'!$F$4,$V64-4,0)))</f>
        <v>RMI</v>
      </c>
      <c r="H64" s="216">
        <f ca="1">IF(ISERROR($V64),"",OFFSET('Smelter Look-up'!$G$4,$V64-4,0))</f>
        <v>0</v>
      </c>
      <c r="I64" s="217" t="str">
        <f ca="1">IF(ISERROR($V64),"",OFFSET('Smelter Look-up'!$H$4,$V64-4,0))</f>
        <v>Omuta</v>
      </c>
      <c r="J64" s="217" t="str">
        <f ca="1">IF(ISERROR($V64),"",OFFSET('Smelter Look-up'!$I$4,$V64-4,0))</f>
        <v>Fukuoka</v>
      </c>
      <c r="K64" s="268"/>
      <c r="L64" s="268"/>
      <c r="M64" s="268"/>
      <c r="N64" s="268"/>
      <c r="O64" s="268"/>
      <c r="P64" s="218"/>
      <c r="Q64" s="269"/>
      <c r="R64" s="215" t="str">
        <f ca="1">IF(ISERROR($V64),"",OFFSET('Smelter Look-up'!$C$4,$V64-4,0)&amp;"")</f>
        <v>Mitsui Mining and Smelting Co., Ltd.</v>
      </c>
      <c r="S64" s="222" t="str">
        <f t="shared" ca="1" si="6"/>
        <v>JP</v>
      </c>
      <c r="T64" s="222" t="str">
        <f ca="1">IF(B64="","",IF(ISERROR(MATCH($J64,SorP!$B$1:$B$6230,0)),"",INDIRECT("'SorP'!$A$"&amp;MATCH($J64,SorP!$B$1:$B$6230,0))))</f>
        <v>JP-40</v>
      </c>
      <c r="U64" s="238"/>
      <c r="V64" s="270">
        <f ca="1">IF(C64="",NA(),MATCH($B64&amp;$C64,'Smelter Look-up'!$J:$J,0))</f>
        <v>349</v>
      </c>
      <c r="W64" s="271"/>
      <c r="X64" s="271">
        <f t="shared" ca="1" si="7"/>
        <v>0</v>
      </c>
      <c r="Y64" s="271"/>
      <c r="Z64" s="271"/>
      <c r="AB64" s="273" t="str">
        <f t="shared" ca="1" si="8"/>
        <v>TantalumMitsui Mining and Smelting Co., Ltd.</v>
      </c>
    </row>
    <row r="65" spans="1:28" s="272" customFormat="1" ht="89.25">
      <c r="A65" s="353" t="s">
        <v>711</v>
      </c>
      <c r="B65" s="215" t="str">
        <f ca="1">IF(LEN(A65)=0,"",INDEX('Smelter Look-up'!$A:$A,MATCH($A65,'Smelter Look-up'!$E:$E,0)))</f>
        <v>Gold</v>
      </c>
      <c r="C65" s="219" t="str">
        <f ca="1">IF(LEN(A65)=0,"",INDEX('Smelter Look-up'!$C:$C,MATCH($A65,'Smelter Look-up'!$E:$E,0)))</f>
        <v>Mitsui Mining and Smelting Co., Ltd.</v>
      </c>
      <c r="D65" s="278"/>
      <c r="E65" s="215" t="str">
        <f ca="1">IF(ISERROR($V65),"",OFFSET('Smelter Look-up'!$D$4,$V65-4,0)&amp;"")</f>
        <v>JAPAN</v>
      </c>
      <c r="F65" s="215" t="str">
        <f ca="1">IF(ISERROR($V65),"",OFFSET('Smelter Look-up'!$E$4,$V65-4,0))</f>
        <v>CID001193</v>
      </c>
      <c r="G65" s="215" t="str">
        <f ca="1">IF(C65=$X$4,"Enter smelter details",IF(ISERROR($V65),"",OFFSET('Smelter Look-up'!$F$4,$V65-4,0)))</f>
        <v>RMI</v>
      </c>
      <c r="H65" s="216">
        <f ca="1">IF(ISERROR($V65),"",OFFSET('Smelter Look-up'!$G$4,$V65-4,0))</f>
        <v>0</v>
      </c>
      <c r="I65" s="217" t="str">
        <f ca="1">IF(ISERROR($V65),"",OFFSET('Smelter Look-up'!$H$4,$V65-4,0))</f>
        <v>Takehara</v>
      </c>
      <c r="J65" s="217" t="str">
        <f ca="1">IF(ISERROR($V65),"",OFFSET('Smelter Look-up'!$I$4,$V65-4,0))</f>
        <v>Hiroshima</v>
      </c>
      <c r="K65" s="268"/>
      <c r="L65" s="268"/>
      <c r="M65" s="268"/>
      <c r="N65" s="268"/>
      <c r="O65" s="268"/>
      <c r="P65" s="218"/>
      <c r="Q65" s="269"/>
      <c r="R65" s="215" t="str">
        <f ca="1">IF(ISERROR($V65),"",OFFSET('Smelter Look-up'!$C$4,$V65-4,0)&amp;"")</f>
        <v>Mitsui Mining and Smelting Co., Ltd.</v>
      </c>
      <c r="S65" s="222" t="str">
        <f t="shared" ca="1" si="6"/>
        <v>JP</v>
      </c>
      <c r="T65" s="222" t="str">
        <f ca="1">IF(B65="","",IF(ISERROR(MATCH($J65,SorP!$B$1:$B$6230,0)),"",INDIRECT("'SorP'!$A$"&amp;MATCH($J65,SorP!$B$1:$B$6230,0))))</f>
        <v>JP-34</v>
      </c>
      <c r="U65" s="238"/>
      <c r="V65" s="270">
        <f ca="1">IF(C65="",NA(),MATCH($B65&amp;$C65,'Smelter Look-up'!$J:$J,0))</f>
        <v>179</v>
      </c>
      <c r="W65" s="271"/>
      <c r="X65" s="271">
        <f t="shared" ca="1" si="7"/>
        <v>0</v>
      </c>
      <c r="Y65" s="271"/>
      <c r="Z65" s="271"/>
      <c r="AB65" s="273" t="str">
        <f t="shared" ca="1" si="8"/>
        <v>GoldMitsui Mining and Smelting Co., Ltd.</v>
      </c>
    </row>
    <row r="66" spans="1:28" s="272" customFormat="1" ht="51">
      <c r="A66" s="353" t="s">
        <v>758</v>
      </c>
      <c r="B66" s="215" t="str">
        <f ca="1">IF(LEN(A66)=0,"",INDEX('Smelter Look-up'!$A:$A,MATCH($A66,'Smelter Look-up'!$E:$E,0)))</f>
        <v>Tantalum</v>
      </c>
      <c r="C66" s="219" t="str">
        <f ca="1">IF(LEN(A66)=0,"",INDEX('Smelter Look-up'!$C:$C,MATCH($A66,'Smelter Look-up'!$E:$E,0)))</f>
        <v>NPM Silmet AS</v>
      </c>
      <c r="D66" s="278"/>
      <c r="E66" s="215" t="str">
        <f ca="1">IF(ISERROR($V66),"",OFFSET('Smelter Look-up'!$D$4,$V66-4,0)&amp;"")</f>
        <v>ESTONIA</v>
      </c>
      <c r="F66" s="215" t="str">
        <f ca="1">IF(ISERROR($V66),"",OFFSET('Smelter Look-up'!$E$4,$V66-4,0))</f>
        <v>CID001200</v>
      </c>
      <c r="G66" s="215" t="str">
        <f ca="1">IF(C66=$X$4,"Enter smelter details",IF(ISERROR($V66),"",OFFSET('Smelter Look-up'!$F$4,$V66-4,0)))</f>
        <v>RMI</v>
      </c>
      <c r="H66" s="216">
        <f ca="1">IF(ISERROR($V66),"",OFFSET('Smelter Look-up'!$G$4,$V66-4,0))</f>
        <v>0</v>
      </c>
      <c r="I66" s="217" t="str">
        <f ca="1">IF(ISERROR($V66),"",OFFSET('Smelter Look-up'!$H$4,$V66-4,0))</f>
        <v>Sillamäe</v>
      </c>
      <c r="J66" s="217" t="str">
        <f ca="1">IF(ISERROR($V66),"",OFFSET('Smelter Look-up'!$I$4,$V66-4,0))</f>
        <v>Ida-Virumaa</v>
      </c>
      <c r="K66" s="268"/>
      <c r="L66" s="268"/>
      <c r="M66" s="268"/>
      <c r="N66" s="268"/>
      <c r="O66" s="268"/>
      <c r="P66" s="218"/>
      <c r="Q66" s="269"/>
      <c r="R66" s="215" t="str">
        <f ca="1">IF(ISERROR($V66),"",OFFSET('Smelter Look-up'!$C$4,$V66-4,0)&amp;"")</f>
        <v>NPM Silmet AS</v>
      </c>
      <c r="S66" s="222" t="str">
        <f t="shared" ca="1" si="6"/>
        <v>EE</v>
      </c>
      <c r="T66" s="222" t="str">
        <f ca="1">IF(B66="","",IF(ISERROR(MATCH($J66,SorP!$B$1:$B$6230,0)),"",INDIRECT("'SorP'!$A$"&amp;MATCH($J66,SorP!$B$1:$B$6230,0))))</f>
        <v>EE-44</v>
      </c>
      <c r="U66" s="238"/>
      <c r="V66" s="270">
        <f ca="1">IF(C66="",NA(),MATCH($B66&amp;$C66,'Smelter Look-up'!$J:$J,0))</f>
        <v>353</v>
      </c>
      <c r="W66" s="271"/>
      <c r="X66" s="271">
        <f t="shared" ca="1" si="7"/>
        <v>0</v>
      </c>
      <c r="Y66" s="271"/>
      <c r="Z66" s="271"/>
      <c r="AB66" s="273" t="str">
        <f t="shared" ca="1" si="8"/>
        <v>TantalumNPM Silmet AS</v>
      </c>
    </row>
    <row r="67" spans="1:28" s="272" customFormat="1" ht="63.75">
      <c r="A67" s="353" t="s">
        <v>1802</v>
      </c>
      <c r="B67" s="215" t="str">
        <f ca="1">IF(LEN(A67)=0,"",INDEX('Smelter Look-up'!$A:$A,MATCH($A67,'Smelter Look-up'!$E:$E,0)))</f>
        <v>Tin</v>
      </c>
      <c r="C67" s="219" t="str">
        <f ca="1">IF(LEN(A67)=0,"",INDEX('Smelter Look-up'!$C:$C,MATCH($A67,'Smelter Look-up'!$E:$E,0)))</f>
        <v>Jiangxi New Nanshan Technology Ltd.</v>
      </c>
      <c r="D67" s="278"/>
      <c r="E67" s="215" t="str">
        <f ca="1">IF(ISERROR($V67),"",OFFSET('Smelter Look-up'!$D$4,$V67-4,0)&amp;"")</f>
        <v>CHINA</v>
      </c>
      <c r="F67" s="215" t="str">
        <f ca="1">IF(ISERROR($V67),"",OFFSET('Smelter Look-up'!$E$4,$V67-4,0))</f>
        <v>CID001231</v>
      </c>
      <c r="G67" s="215" t="str">
        <f ca="1">IF(C67=$X$4,"Enter smelter details",IF(ISERROR($V67),"",OFFSET('Smelter Look-up'!$F$4,$V67-4,0)))</f>
        <v>RMI</v>
      </c>
      <c r="H67" s="216">
        <f ca="1">IF(ISERROR($V67),"",OFFSET('Smelter Look-up'!$G$4,$V67-4,0))</f>
        <v>0</v>
      </c>
      <c r="I67" s="217" t="str">
        <f ca="1">IF(ISERROR($V67),"",OFFSET('Smelter Look-up'!$H$4,$V67-4,0))</f>
        <v>Ganzhou</v>
      </c>
      <c r="J67" s="217" t="str">
        <f ca="1">IF(ISERROR($V67),"",OFFSET('Smelter Look-up'!$I$4,$V67-4,0))</f>
        <v>Jiangxi Sheng</v>
      </c>
      <c r="K67" s="268"/>
      <c r="L67" s="268"/>
      <c r="M67" s="268"/>
      <c r="N67" s="268"/>
      <c r="O67" s="268"/>
      <c r="P67" s="218"/>
      <c r="Q67" s="269"/>
      <c r="R67" s="215" t="str">
        <f ca="1">IF(ISERROR($V67),"",OFFSET('Smelter Look-up'!$C$4,$V67-4,0)&amp;"")</f>
        <v>Jiangxi New Nanshan Technology Ltd.</v>
      </c>
      <c r="S67" s="222" t="str">
        <f t="shared" ca="1" si="6"/>
        <v>CN</v>
      </c>
      <c r="T67" s="222" t="str">
        <f ca="1">IF(B67="","",IF(ISERROR(MATCH($J67,SorP!$B$1:$B$6230,0)),"",INDIRECT("'SorP'!$A$"&amp;MATCH($J67,SorP!$B$1:$B$6230,0))))</f>
        <v>CN-JX</v>
      </c>
      <c r="U67" s="238"/>
      <c r="V67" s="270">
        <f ca="1">IF(C67="",NA(),MATCH($B67&amp;$C67,'Smelter Look-up'!$J:$J,0))</f>
        <v>440</v>
      </c>
      <c r="W67" s="271"/>
      <c r="X67" s="271">
        <f t="shared" ca="1" si="7"/>
        <v>0</v>
      </c>
      <c r="Y67" s="271"/>
      <c r="Z67" s="271"/>
      <c r="AB67" s="273" t="str">
        <f t="shared" ca="1" si="8"/>
        <v>TinJiangxi New Nanshan Technology Ltd.</v>
      </c>
    </row>
    <row r="68" spans="1:28" s="272" customFormat="1" ht="63.75">
      <c r="A68" s="353" t="s">
        <v>715</v>
      </c>
      <c r="B68" s="215" t="str">
        <f ca="1">IF(LEN(A68)=0,"",INDEX('Smelter Look-up'!$A:$A,MATCH($A68,'Smelter Look-up'!$E:$E,0)))</f>
        <v>Gold</v>
      </c>
      <c r="C68" s="219" t="str">
        <f ca="1">IF(LEN(A68)=0,"",INDEX('Smelter Look-up'!$C:$C,MATCH($A68,'Smelter Look-up'!$E:$E,0)))</f>
        <v>Nihon Material Co., Ltd.</v>
      </c>
      <c r="D68" s="278"/>
      <c r="E68" s="215" t="str">
        <f ca="1">IF(ISERROR($V68),"",OFFSET('Smelter Look-up'!$D$4,$V68-4,0)&amp;"")</f>
        <v>JAPAN</v>
      </c>
      <c r="F68" s="215" t="str">
        <f ca="1">IF(ISERROR($V68),"",OFFSET('Smelter Look-up'!$E$4,$V68-4,0))</f>
        <v>CID001259</v>
      </c>
      <c r="G68" s="215" t="str">
        <f ca="1">IF(C68=$X$4,"Enter smelter details",IF(ISERROR($V68),"",OFFSET('Smelter Look-up'!$F$4,$V68-4,0)))</f>
        <v>RMI</v>
      </c>
      <c r="H68" s="216">
        <f ca="1">IF(ISERROR($V68),"",OFFSET('Smelter Look-up'!$G$4,$V68-4,0))</f>
        <v>0</v>
      </c>
      <c r="I68" s="217" t="str">
        <f ca="1">IF(ISERROR($V68),"",OFFSET('Smelter Look-up'!$H$4,$V68-4,0))</f>
        <v>Noda</v>
      </c>
      <c r="J68" s="217" t="str">
        <f ca="1">IF(ISERROR($V68),"",OFFSET('Smelter Look-up'!$I$4,$V68-4,0))</f>
        <v>Chiba</v>
      </c>
      <c r="K68" s="268"/>
      <c r="L68" s="268"/>
      <c r="M68" s="268"/>
      <c r="N68" s="268"/>
      <c r="O68" s="268"/>
      <c r="P68" s="218"/>
      <c r="Q68" s="269"/>
      <c r="R68" s="215" t="str">
        <f ca="1">IF(ISERROR($V68),"",OFFSET('Smelter Look-up'!$C$4,$V68-4,0)&amp;"")</f>
        <v>Nihon Material Co., Ltd.</v>
      </c>
      <c r="S68" s="222" t="str">
        <f t="shared" ref="S68" ca="1" si="9">IF(B68="","",IF(ISERROR(MATCH($E68,CL,0)),"Unknown",INDIRECT("'C'!$A$"&amp;MATCH($E68,CL,0)+1)))</f>
        <v>JP</v>
      </c>
      <c r="T68" s="222" t="str">
        <f ca="1">IF(B68="","",IF(ISERROR(MATCH($J68,SorP!$B$1:$B$6230,0)),"",INDIRECT("'SorP'!$A$"&amp;MATCH($J68,SorP!$B$1:$B$6230,0))))</f>
        <v>JP-12</v>
      </c>
      <c r="U68" s="238"/>
      <c r="V68" s="270">
        <f ca="1">IF(C68="",NA(),MATCH($B68&amp;$C68,'Smelter Look-up'!$J:$J,0))</f>
        <v>188</v>
      </c>
      <c r="W68" s="271"/>
      <c r="X68" s="271">
        <f t="shared" ref="X68" ca="1" si="10">IF(AND(C68="Smelter not listed",OR(LEN(D68)=0,LEN(E68)=0)),1,0)</f>
        <v>0</v>
      </c>
      <c r="Y68" s="271"/>
      <c r="Z68" s="271"/>
      <c r="AB68" s="273" t="str">
        <f t="shared" ref="AB68" ca="1" si="11">B68&amp;C68</f>
        <v>GoldNihon Material Co., Ltd.</v>
      </c>
    </row>
    <row r="69" spans="1:28" s="272" customFormat="1" ht="102">
      <c r="A69" s="353" t="s">
        <v>759</v>
      </c>
      <c r="B69" s="215" t="str">
        <f ca="1">IF(LEN(A69)=0,"",INDEX('Smelter Look-up'!$A:$A,MATCH($A69,'Smelter Look-up'!$E:$E,0)))</f>
        <v>Tantalum</v>
      </c>
      <c r="C69" s="219" t="str">
        <f ca="1">IF(LEN(A69)=0,"",INDEX('Smelter Look-up'!$C:$C,MATCH($A69,'Smelter Look-up'!$E:$E,0)))</f>
        <v>Ningxia Orient Tantalum Industry Co., Ltd.</v>
      </c>
      <c r="D69" s="278"/>
      <c r="E69" s="215" t="str">
        <f ca="1">IF(ISERROR($V69),"",OFFSET('Smelter Look-up'!$D$4,$V69-4,0)&amp;"")</f>
        <v>CHINA</v>
      </c>
      <c r="F69" s="215" t="str">
        <f ca="1">IF(ISERROR($V69),"",OFFSET('Smelter Look-up'!$E$4,$V69-4,0))</f>
        <v>CID001277</v>
      </c>
      <c r="G69" s="215" t="str">
        <f ca="1">IF(C69=$X$4,"Enter smelter details",IF(ISERROR($V69),"",OFFSET('Smelter Look-up'!$F$4,$V69-4,0)))</f>
        <v>RMI</v>
      </c>
      <c r="H69" s="216">
        <f ca="1">IF(ISERROR($V69),"",OFFSET('Smelter Look-up'!$G$4,$V69-4,0))</f>
        <v>0</v>
      </c>
      <c r="I69" s="217" t="str">
        <f ca="1">IF(ISERROR($V69),"",OFFSET('Smelter Look-up'!$H$4,$V69-4,0))</f>
        <v>Shizuishan City</v>
      </c>
      <c r="J69" s="217" t="str">
        <f ca="1">IF(ISERROR($V69),"",OFFSET('Smelter Look-up'!$I$4,$V69-4,0))</f>
        <v>Ningxia Huizi Zizhiqu</v>
      </c>
      <c r="K69" s="268"/>
      <c r="L69" s="268"/>
      <c r="M69" s="268"/>
      <c r="N69" s="268"/>
      <c r="O69" s="268"/>
      <c r="P69" s="218"/>
      <c r="Q69" s="269"/>
      <c r="R69" s="215" t="str">
        <f ca="1">IF(ISERROR($V69),"",OFFSET('Smelter Look-up'!$C$4,$V69-4,0)&amp;"")</f>
        <v>Ningxia Orient Tantalum Industry Co., Ltd.</v>
      </c>
      <c r="S69" s="222" t="str">
        <f t="shared" ref="S69:S99" ca="1" si="12">IF(B69="","",IF(ISERROR(MATCH($E69,CL,0)),"Unknown",INDIRECT("'C'!$A$"&amp;MATCH($E69,CL,0)+1)))</f>
        <v>CN</v>
      </c>
      <c r="T69" s="222" t="str">
        <f ca="1">IF(B69="","",IF(ISERROR(MATCH($J69,SorP!$B$1:$B$6230,0)),"",INDIRECT("'SorP'!$A$"&amp;MATCH($J69,SorP!$B$1:$B$6230,0))))</f>
        <v>CN-NX</v>
      </c>
      <c r="U69" s="238"/>
      <c r="V69" s="270">
        <f ca="1">IF(C69="",NA(),MATCH($B69&amp;$C69,'Smelter Look-up'!$J:$J,0))</f>
        <v>352</v>
      </c>
      <c r="W69" s="271"/>
      <c r="X69" s="271">
        <f t="shared" ref="X69:X99" ca="1" si="13">IF(AND(C69="Smelter not listed",OR(LEN(D69)=0,LEN(E69)=0)),1,0)</f>
        <v>0</v>
      </c>
      <c r="Y69" s="271"/>
      <c r="Z69" s="271"/>
      <c r="AB69" s="273" t="str">
        <f t="shared" ref="AB69:AB99" ca="1" si="14">B69&amp;C69</f>
        <v>TantalumNingxia Orient Tantalum Industry Co., Ltd.</v>
      </c>
    </row>
    <row r="70" spans="1:28" s="272" customFormat="1" ht="76.5">
      <c r="A70" s="353" t="s">
        <v>779</v>
      </c>
      <c r="B70" s="215" t="str">
        <f ca="1">IF(LEN(A70)=0,"",INDEX('Smelter Look-up'!$A:$A,MATCH($A70,'Smelter Look-up'!$E:$E,0)))</f>
        <v>Tin</v>
      </c>
      <c r="C70" s="219" t="str">
        <f ca="1">IF(LEN(A70)=0,"",INDEX('Smelter Look-up'!$C:$C,MATCH($A70,'Smelter Look-up'!$E:$E,0)))</f>
        <v>O.M. Manufacturing (Thailand) Co., Ltd.</v>
      </c>
      <c r="D70" s="278"/>
      <c r="E70" s="215" t="str">
        <f ca="1">IF(ISERROR($V70),"",OFFSET('Smelter Look-up'!$D$4,$V70-4,0)&amp;"")</f>
        <v>THAILAND</v>
      </c>
      <c r="F70" s="215" t="str">
        <f ca="1">IF(ISERROR($V70),"",OFFSET('Smelter Look-up'!$E$4,$V70-4,0))</f>
        <v>CID001314</v>
      </c>
      <c r="G70" s="215" t="str">
        <f ca="1">IF(C70=$X$4,"Enter smelter details",IF(ISERROR($V70),"",OFFSET('Smelter Look-up'!$F$4,$V70-4,0)))</f>
        <v>RMI</v>
      </c>
      <c r="H70" s="216">
        <f ca="1">IF(ISERROR($V70),"",OFFSET('Smelter Look-up'!$G$4,$V70-4,0))</f>
        <v>0</v>
      </c>
      <c r="I70" s="217" t="str">
        <f ca="1">IF(ISERROR($V70),"",OFFSET('Smelter Look-up'!$H$4,$V70-4,0))</f>
        <v>Nongkham Sriracha</v>
      </c>
      <c r="J70" s="217" t="str">
        <f ca="1">IF(ISERROR($V70),"",OFFSET('Smelter Look-up'!$I$4,$V70-4,0))</f>
        <v>Chon Buri</v>
      </c>
      <c r="K70" s="268"/>
      <c r="L70" s="268"/>
      <c r="M70" s="268"/>
      <c r="N70" s="268"/>
      <c r="O70" s="268"/>
      <c r="P70" s="218"/>
      <c r="Q70" s="269"/>
      <c r="R70" s="215" t="str">
        <f ca="1">IF(ISERROR($V70),"",OFFSET('Smelter Look-up'!$C$4,$V70-4,0)&amp;"")</f>
        <v>O.M. Manufacturing (Thailand) Co., Ltd.</v>
      </c>
      <c r="S70" s="222" t="str">
        <f t="shared" ca="1" si="12"/>
        <v>TH</v>
      </c>
      <c r="T70" s="222" t="str">
        <f ca="1">IF(B70="","",IF(ISERROR(MATCH($J70,SorP!$B$1:$B$6230,0)),"",INDIRECT("'SorP'!$A$"&amp;MATCH($J70,SorP!$B$1:$B$6230,0))))</f>
        <v>TH-20</v>
      </c>
      <c r="U70" s="238"/>
      <c r="V70" s="270">
        <f ca="1">IF(C70="",NA(),MATCH($B70&amp;$C70,'Smelter Look-up'!$J:$J,0))</f>
        <v>468</v>
      </c>
      <c r="W70" s="271"/>
      <c r="X70" s="271">
        <f t="shared" ca="1" si="13"/>
        <v>0</v>
      </c>
      <c r="Y70" s="271"/>
      <c r="Z70" s="271"/>
      <c r="AB70" s="273" t="str">
        <f t="shared" ca="1" si="14"/>
        <v>TinO.M. Manufacturing (Thailand) Co., Ltd.</v>
      </c>
    </row>
    <row r="71" spans="1:28" s="272" customFormat="1" ht="63.75">
      <c r="A71" s="353" t="s">
        <v>780</v>
      </c>
      <c r="B71" s="215" t="str">
        <f ca="1">IF(LEN(A71)=0,"",INDEX('Smelter Look-up'!$A:$A,MATCH($A71,'Smelter Look-up'!$E:$E,0)))</f>
        <v>Tin</v>
      </c>
      <c r="C71" s="219" t="str">
        <f ca="1">IF(LEN(A71)=0,"",INDEX('Smelter Look-up'!$C:$C,MATCH($A71,'Smelter Look-up'!$E:$E,0)))</f>
        <v>Operaciones Metalurgicas S.A.</v>
      </c>
      <c r="D71" s="278"/>
      <c r="E71" s="215" t="str">
        <f ca="1">IF(ISERROR($V71),"",OFFSET('Smelter Look-up'!$D$4,$V71-4,0)&amp;"")</f>
        <v>BOLIVIA (PLURINATIONAL STATE OF)</v>
      </c>
      <c r="F71" s="215" t="str">
        <f ca="1">IF(ISERROR($V71),"",OFFSET('Smelter Look-up'!$E$4,$V71-4,0))</f>
        <v>CID001337</v>
      </c>
      <c r="G71" s="215" t="str">
        <f ca="1">IF(C71=$X$4,"Enter smelter details",IF(ISERROR($V71),"",OFFSET('Smelter Look-up'!$F$4,$V71-4,0)))</f>
        <v>RMI</v>
      </c>
      <c r="H71" s="216">
        <f ca="1">IF(ISERROR($V71),"",OFFSET('Smelter Look-up'!$G$4,$V71-4,0))</f>
        <v>0</v>
      </c>
      <c r="I71" s="217" t="str">
        <f ca="1">IF(ISERROR($V71),"",OFFSET('Smelter Look-up'!$H$4,$V71-4,0))</f>
        <v>Oruro</v>
      </c>
      <c r="J71" s="217" t="str">
        <f ca="1">IF(ISERROR($V71),"",OFFSET('Smelter Look-up'!$I$4,$V71-4,0))</f>
        <v>Oruro</v>
      </c>
      <c r="K71" s="268"/>
      <c r="L71" s="268"/>
      <c r="M71" s="268"/>
      <c r="N71" s="268"/>
      <c r="O71" s="268"/>
      <c r="P71" s="218"/>
      <c r="Q71" s="269"/>
      <c r="R71" s="215" t="str">
        <f ca="1">IF(ISERROR($V71),"",OFFSET('Smelter Look-up'!$C$4,$V71-4,0)&amp;"")</f>
        <v>Operaciones Metalurgicas S.A.</v>
      </c>
      <c r="S71" s="222" t="str">
        <f t="shared" ca="1" si="12"/>
        <v>BO</v>
      </c>
      <c r="T71" s="222" t="str">
        <f ca="1">IF(B71="","",IF(ISERROR(MATCH($J71,SorP!$B$1:$B$6230,0)),"",INDIRECT("'SorP'!$A$"&amp;MATCH($J71,SorP!$B$1:$B$6230,0))))</f>
        <v>BO-O</v>
      </c>
      <c r="U71" s="238"/>
      <c r="V71" s="270">
        <f ca="1">IF(C71="",NA(),MATCH($B71&amp;$C71,'Smelter Look-up'!$J:$J,0))</f>
        <v>471</v>
      </c>
      <c r="W71" s="271"/>
      <c r="X71" s="271">
        <f t="shared" ca="1" si="13"/>
        <v>0</v>
      </c>
      <c r="Y71" s="271"/>
      <c r="Z71" s="271"/>
      <c r="AB71" s="273" t="str">
        <f t="shared" ca="1" si="14"/>
        <v>TinOperaciones Metalurgicas S.A.</v>
      </c>
    </row>
    <row r="72" spans="1:28" s="272" customFormat="1" ht="25.5">
      <c r="A72" s="353" t="s">
        <v>718</v>
      </c>
      <c r="B72" s="215" t="str">
        <f ca="1">IF(LEN(A72)=0,"",INDEX('Smelter Look-up'!$A:$A,MATCH($A72,'Smelter Look-up'!$E:$E,0)))</f>
        <v>Gold</v>
      </c>
      <c r="C72" s="219" t="str">
        <f ca="1">IF(LEN(A72)=0,"",INDEX('Smelter Look-up'!$C:$C,MATCH($A72,'Smelter Look-up'!$E:$E,0)))</f>
        <v>PAMP S.A.</v>
      </c>
      <c r="D72" s="278"/>
      <c r="E72" s="215" t="str">
        <f ca="1">IF(ISERROR($V72),"",OFFSET('Smelter Look-up'!$D$4,$V72-4,0)&amp;"")</f>
        <v>SWITZERLAND</v>
      </c>
      <c r="F72" s="215" t="str">
        <f ca="1">IF(ISERROR($V72),"",OFFSET('Smelter Look-up'!$E$4,$V72-4,0))</f>
        <v>CID001352</v>
      </c>
      <c r="G72" s="215" t="str">
        <f ca="1">IF(C72=$X$4,"Enter smelter details",IF(ISERROR($V72),"",OFFSET('Smelter Look-up'!$F$4,$V72-4,0)))</f>
        <v>RMI</v>
      </c>
      <c r="H72" s="216">
        <f ca="1">IF(ISERROR($V72),"",OFFSET('Smelter Look-up'!$G$4,$V72-4,0))</f>
        <v>0</v>
      </c>
      <c r="I72" s="217" t="str">
        <f ca="1">IF(ISERROR($V72),"",OFFSET('Smelter Look-up'!$H$4,$V72-4,0))</f>
        <v>Castel San Pietro</v>
      </c>
      <c r="J72" s="217" t="str">
        <f ca="1">IF(ISERROR($V72),"",OFFSET('Smelter Look-up'!$I$4,$V72-4,0))</f>
        <v>Ticino</v>
      </c>
      <c r="K72" s="268"/>
      <c r="L72" s="268"/>
      <c r="M72" s="268"/>
      <c r="N72" s="268"/>
      <c r="O72" s="268"/>
      <c r="P72" s="218"/>
      <c r="Q72" s="269"/>
      <c r="R72" s="215" t="str">
        <f ca="1">IF(ISERROR($V72),"",OFFSET('Smelter Look-up'!$C$4,$V72-4,0)&amp;"")</f>
        <v>PAMP S.A.</v>
      </c>
      <c r="S72" s="222" t="str">
        <f t="shared" ca="1" si="12"/>
        <v>CH</v>
      </c>
      <c r="T72" s="222" t="str">
        <f ca="1">IF(B72="","",IF(ISERROR(MATCH($J72,SorP!$B$1:$B$6230,0)),"",INDIRECT("'SorP'!$A$"&amp;MATCH($J72,SorP!$B$1:$B$6230,0))))</f>
        <v>CH-TI</v>
      </c>
      <c r="U72" s="238"/>
      <c r="V72" s="270">
        <f ca="1">IF(C72="",NA(),MATCH($B72&amp;$C72,'Smelter Look-up'!$J:$J,0))</f>
        <v>197</v>
      </c>
      <c r="W72" s="271"/>
      <c r="X72" s="271">
        <f t="shared" ca="1" si="13"/>
        <v>0</v>
      </c>
      <c r="Y72" s="271"/>
      <c r="Z72" s="271"/>
      <c r="AB72" s="273" t="str">
        <f t="shared" ca="1" si="14"/>
        <v>GoldPAMP S.A.</v>
      </c>
    </row>
    <row r="73" spans="1:28" s="272" customFormat="1" ht="63.75">
      <c r="A73" s="353" t="s">
        <v>781</v>
      </c>
      <c r="B73" s="215" t="str">
        <f ca="1">IF(LEN(A73)=0,"",INDEX('Smelter Look-up'!$A:$A,MATCH($A73,'Smelter Look-up'!$E:$E,0)))</f>
        <v>Tin</v>
      </c>
      <c r="C73" s="219" t="str">
        <f ca="1">IF(LEN(A73)=0,"",INDEX('Smelter Look-up'!$C:$C,MATCH($A73,'Smelter Look-up'!$E:$E,0)))</f>
        <v>PT Artha Cipta Langgeng</v>
      </c>
      <c r="D73" s="278"/>
      <c r="E73" s="215" t="str">
        <f ca="1">IF(ISERROR($V73),"",OFFSET('Smelter Look-up'!$D$4,$V73-4,0)&amp;"")</f>
        <v>INDONESIA</v>
      </c>
      <c r="F73" s="215" t="str">
        <f ca="1">IF(ISERROR($V73),"",OFFSET('Smelter Look-up'!$E$4,$V73-4,0))</f>
        <v>CID001399</v>
      </c>
      <c r="G73" s="215" t="str">
        <f ca="1">IF(C73=$X$4,"Enter smelter details",IF(ISERROR($V73),"",OFFSET('Smelter Look-up'!$F$4,$V73-4,0)))</f>
        <v>RMI</v>
      </c>
      <c r="H73" s="216">
        <f ca="1">IF(ISERROR($V73),"",OFFSET('Smelter Look-up'!$G$4,$V73-4,0))</f>
        <v>0</v>
      </c>
      <c r="I73" s="217" t="str">
        <f ca="1">IF(ISERROR($V73),"",OFFSET('Smelter Look-up'!$H$4,$V73-4,0))</f>
        <v>Sungailiat</v>
      </c>
      <c r="J73" s="217" t="str">
        <f ca="1">IF(ISERROR($V73),"",OFFSET('Smelter Look-up'!$I$4,$V73-4,0))</f>
        <v>Kepulauan Bangka Belitung</v>
      </c>
      <c r="K73" s="268"/>
      <c r="L73" s="268"/>
      <c r="M73" s="268"/>
      <c r="N73" s="268"/>
      <c r="O73" s="268"/>
      <c r="P73" s="218"/>
      <c r="Q73" s="269"/>
      <c r="R73" s="215" t="str">
        <f ca="1">IF(ISERROR($V73),"",OFFSET('Smelter Look-up'!$C$4,$V73-4,0)&amp;"")</f>
        <v>PT Artha Cipta Langgeng</v>
      </c>
      <c r="S73" s="222" t="str">
        <f t="shared" ca="1" si="12"/>
        <v>ID</v>
      </c>
      <c r="T73" s="222" t="str">
        <f ca="1">IF(B73="","",IF(ISERROR(MATCH($J73,SorP!$B$1:$B$6230,0)),"",INDIRECT("'SorP'!$A$"&amp;MATCH($J73,SorP!$B$1:$B$6230,0))))</f>
        <v>ID-BB</v>
      </c>
      <c r="U73" s="238"/>
      <c r="V73" s="270">
        <f ca="1">IF(C73="",NA(),MATCH($B73&amp;$C73,'Smelter Look-up'!$J:$J,0))</f>
        <v>476</v>
      </c>
      <c r="W73" s="271"/>
      <c r="X73" s="271">
        <f t="shared" ca="1" si="13"/>
        <v>0</v>
      </c>
      <c r="Y73" s="271"/>
      <c r="Z73" s="271"/>
      <c r="AB73" s="273" t="str">
        <f t="shared" ca="1" si="14"/>
        <v>TinPT Artha Cipta Langgeng</v>
      </c>
    </row>
    <row r="74" spans="1:28" s="272" customFormat="1" ht="51">
      <c r="A74" s="353" t="s">
        <v>782</v>
      </c>
      <c r="B74" s="215" t="str">
        <f ca="1">IF(LEN(A74)=0,"",INDEX('Smelter Look-up'!$A:$A,MATCH($A74,'Smelter Look-up'!$E:$E,0)))</f>
        <v>Tin</v>
      </c>
      <c r="C74" s="219" t="str">
        <f ca="1">IF(LEN(A74)=0,"",INDEX('Smelter Look-up'!$C:$C,MATCH($A74,'Smelter Look-up'!$E:$E,0)))</f>
        <v>PT Mitra Stania Prima</v>
      </c>
      <c r="D74" s="278"/>
      <c r="E74" s="215" t="str">
        <f ca="1">IF(ISERROR($V74),"",OFFSET('Smelter Look-up'!$D$4,$V74-4,0)&amp;"")</f>
        <v>INDONESIA</v>
      </c>
      <c r="F74" s="215" t="str">
        <f ca="1">IF(ISERROR($V74),"",OFFSET('Smelter Look-up'!$E$4,$V74-4,0))</f>
        <v>CID001453</v>
      </c>
      <c r="G74" s="215" t="str">
        <f ca="1">IF(C74=$X$4,"Enter smelter details",IF(ISERROR($V74),"",OFFSET('Smelter Look-up'!$F$4,$V74-4,0)))</f>
        <v>RMI</v>
      </c>
      <c r="H74" s="216">
        <f ca="1">IF(ISERROR($V74),"",OFFSET('Smelter Look-up'!$G$4,$V74-4,0))</f>
        <v>0</v>
      </c>
      <c r="I74" s="217" t="str">
        <f ca="1">IF(ISERROR($V74),"",OFFSET('Smelter Look-up'!$H$4,$V74-4,0))</f>
        <v>Sungailiat</v>
      </c>
      <c r="J74" s="217" t="str">
        <f ca="1">IF(ISERROR($V74),"",OFFSET('Smelter Look-up'!$I$4,$V74-4,0))</f>
        <v>Kepulauan Bangka Belitung</v>
      </c>
      <c r="K74" s="268"/>
      <c r="L74" s="268"/>
      <c r="M74" s="268"/>
      <c r="N74" s="268"/>
      <c r="O74" s="268"/>
      <c r="P74" s="218"/>
      <c r="Q74" s="269"/>
      <c r="R74" s="215" t="str">
        <f ca="1">IF(ISERROR($V74),"",OFFSET('Smelter Look-up'!$C$4,$V74-4,0)&amp;"")</f>
        <v>PT Mitra Stania Prima</v>
      </c>
      <c r="S74" s="222" t="str">
        <f t="shared" ca="1" si="12"/>
        <v>ID</v>
      </c>
      <c r="T74" s="222" t="str">
        <f ca="1">IF(B74="","",IF(ISERROR(MATCH($J74,SorP!$B$1:$B$6230,0)),"",INDIRECT("'SorP'!$A$"&amp;MATCH($J74,SorP!$B$1:$B$6230,0))))</f>
        <v>ID-BB</v>
      </c>
      <c r="U74" s="238"/>
      <c r="V74" s="270">
        <f ca="1">IF(C74="",NA(),MATCH($B74&amp;$C74,'Smelter Look-up'!$J:$J,0))</f>
        <v>482</v>
      </c>
      <c r="W74" s="271"/>
      <c r="X74" s="271">
        <f t="shared" ca="1" si="13"/>
        <v>0</v>
      </c>
      <c r="Y74" s="271"/>
      <c r="Z74" s="271"/>
      <c r="AB74" s="273" t="str">
        <f t="shared" ca="1" si="14"/>
        <v>TinPT Mitra Stania Prima</v>
      </c>
    </row>
    <row r="75" spans="1:28" s="272" customFormat="1" ht="51">
      <c r="A75" s="353" t="s">
        <v>15402</v>
      </c>
      <c r="B75" s="215" t="str">
        <f ca="1">IF(LEN(A75)=0,"",INDEX('Smelter Look-up'!$A:$A,MATCH($A75,'Smelter Look-up'!$E:$E,0)))</f>
        <v>Tin</v>
      </c>
      <c r="C75" s="219" t="str">
        <f ca="1">IF(LEN(A75)=0,"",INDEX('Smelter Look-up'!$C:$C,MATCH($A75,'Smelter Look-up'!$E:$E,0)))</f>
        <v>PT Prima Timah Utama</v>
      </c>
      <c r="D75" s="278"/>
      <c r="E75" s="215" t="str">
        <f ca="1">IF(ISERROR($V75),"",OFFSET('Smelter Look-up'!$D$4,$V75-4,0)&amp;"")</f>
        <v>INDONESIA</v>
      </c>
      <c r="F75" s="215" t="str">
        <f ca="1">IF(ISERROR($V75),"",OFFSET('Smelter Look-up'!$E$4,$V75-4,0))</f>
        <v>CID001458</v>
      </c>
      <c r="G75" s="215" t="str">
        <f ca="1">IF(C75=$X$4,"Enter smelter details",IF(ISERROR($V75),"",OFFSET('Smelter Look-up'!$F$4,$V75-4,0)))</f>
        <v>RMI</v>
      </c>
      <c r="H75" s="216">
        <f ca="1">IF(ISERROR($V75),"",OFFSET('Smelter Look-up'!$G$4,$V75-4,0))</f>
        <v>0</v>
      </c>
      <c r="I75" s="217" t="str">
        <f ca="1">IF(ISERROR($V75),"",OFFSET('Smelter Look-up'!$H$4,$V75-4,0))</f>
        <v>Pangkal Pinang</v>
      </c>
      <c r="J75" s="217" t="str">
        <f ca="1">IF(ISERROR($V75),"",OFFSET('Smelter Look-up'!$I$4,$V75-4,0))</f>
        <v>Kepulauan Bangka Belitung</v>
      </c>
      <c r="K75" s="268"/>
      <c r="L75" s="268"/>
      <c r="M75" s="268"/>
      <c r="N75" s="268"/>
      <c r="O75" s="268"/>
      <c r="P75" s="218"/>
      <c r="Q75" s="269"/>
      <c r="R75" s="215" t="str">
        <f ca="1">IF(ISERROR($V75),"",OFFSET('Smelter Look-up'!$C$4,$V75-4,0)&amp;"")</f>
        <v>PT Prima Timah Utama</v>
      </c>
      <c r="S75" s="222" t="str">
        <f t="shared" ca="1" si="12"/>
        <v>ID</v>
      </c>
      <c r="T75" s="222" t="str">
        <f ca="1">IF(B75="","",IF(ISERROR(MATCH($J75,SorP!$B$1:$B$6230,0)),"",INDIRECT("'SorP'!$A$"&amp;MATCH($J75,SorP!$B$1:$B$6230,0))))</f>
        <v>ID-BB</v>
      </c>
      <c r="U75" s="238"/>
      <c r="V75" s="270">
        <f ca="1">IF(C75="",NA(),MATCH($B75&amp;$C75,'Smelter Look-up'!$J:$J,0))</f>
        <v>484</v>
      </c>
      <c r="W75" s="271"/>
      <c r="X75" s="271">
        <f t="shared" ca="1" si="13"/>
        <v>0</v>
      </c>
      <c r="Y75" s="271"/>
      <c r="Z75" s="271"/>
      <c r="AB75" s="273" t="str">
        <f t="shared" ca="1" si="14"/>
        <v>TinPT Prima Timah Utama</v>
      </c>
    </row>
    <row r="76" spans="1:28" s="272" customFormat="1" ht="51">
      <c r="A76" s="353" t="s">
        <v>783</v>
      </c>
      <c r="B76" s="215" t="str">
        <f ca="1">IF(LEN(A76)=0,"",INDEX('Smelter Look-up'!$A:$A,MATCH($A76,'Smelter Look-up'!$E:$E,0)))</f>
        <v>Tin</v>
      </c>
      <c r="C76" s="219" t="str">
        <f ca="1">IF(LEN(A76)=0,"",INDEX('Smelter Look-up'!$C:$C,MATCH($A76,'Smelter Look-up'!$E:$E,0)))</f>
        <v>PT Refined Bangka Tin</v>
      </c>
      <c r="D76" s="278"/>
      <c r="E76" s="215" t="str">
        <f ca="1">IF(ISERROR($V76),"",OFFSET('Smelter Look-up'!$D$4,$V76-4,0)&amp;"")</f>
        <v>INDONESIA</v>
      </c>
      <c r="F76" s="215" t="str">
        <f ca="1">IF(ISERROR($V76),"",OFFSET('Smelter Look-up'!$E$4,$V76-4,0))</f>
        <v>CID001460</v>
      </c>
      <c r="G76" s="215" t="str">
        <f ca="1">IF(C76=$X$4,"Enter smelter details",IF(ISERROR($V76),"",OFFSET('Smelter Look-up'!$F$4,$V76-4,0)))</f>
        <v>RMI</v>
      </c>
      <c r="H76" s="216">
        <f ca="1">IF(ISERROR($V76),"",OFFSET('Smelter Look-up'!$G$4,$V76-4,0))</f>
        <v>0</v>
      </c>
      <c r="I76" s="217" t="str">
        <f ca="1">IF(ISERROR($V76),"",OFFSET('Smelter Look-up'!$H$4,$V76-4,0))</f>
        <v>Sungailiat</v>
      </c>
      <c r="J76" s="217" t="str">
        <f ca="1">IF(ISERROR($V76),"",OFFSET('Smelter Look-up'!$I$4,$V76-4,0))</f>
        <v>Kepulauan Bangka Belitung</v>
      </c>
      <c r="K76" s="268"/>
      <c r="L76" s="268"/>
      <c r="M76" s="268"/>
      <c r="N76" s="268"/>
      <c r="O76" s="268"/>
      <c r="P76" s="218"/>
      <c r="Q76" s="269"/>
      <c r="R76" s="215" t="str">
        <f ca="1">IF(ISERROR($V76),"",OFFSET('Smelter Look-up'!$C$4,$V76-4,0)&amp;"")</f>
        <v>PT Refined Bangka Tin</v>
      </c>
      <c r="S76" s="222" t="str">
        <f t="shared" ca="1" si="12"/>
        <v>ID</v>
      </c>
      <c r="T76" s="222" t="str">
        <f ca="1">IF(B76="","",IF(ISERROR(MATCH($J76,SorP!$B$1:$B$6230,0)),"",INDIRECT("'SorP'!$A$"&amp;MATCH($J76,SorP!$B$1:$B$6230,0))))</f>
        <v>ID-BB</v>
      </c>
      <c r="U76" s="238"/>
      <c r="V76" s="270">
        <f ca="1">IF(C76="",NA(),MATCH($B76&amp;$C76,'Smelter Look-up'!$J:$J,0))</f>
        <v>487</v>
      </c>
      <c r="W76" s="271"/>
      <c r="X76" s="271">
        <f t="shared" ca="1" si="13"/>
        <v>0</v>
      </c>
      <c r="Y76" s="271"/>
      <c r="Z76" s="271"/>
      <c r="AB76" s="273" t="str">
        <f t="shared" ca="1" si="14"/>
        <v>TinPT Refined Bangka Tin</v>
      </c>
    </row>
    <row r="77" spans="1:28" s="272" customFormat="1" ht="51">
      <c r="A77" s="353" t="s">
        <v>804</v>
      </c>
      <c r="B77" s="215" t="str">
        <f ca="1">IF(LEN(A77)=0,"",INDEX('Smelter Look-up'!$A:$A,MATCH($A77,'Smelter Look-up'!$E:$E,0)))</f>
        <v>Tin</v>
      </c>
      <c r="C77" s="219" t="str">
        <f ca="1">IF(LEN(A77)=0,"",INDEX('Smelter Look-up'!$C:$C,MATCH($A77,'Smelter Look-up'!$E:$E,0)))</f>
        <v>PT Timah Tbk Kundur</v>
      </c>
      <c r="D77" s="278"/>
      <c r="E77" s="215" t="str">
        <f ca="1">IF(ISERROR($V77),"",OFFSET('Smelter Look-up'!$D$4,$V77-4,0)&amp;"")</f>
        <v>INDONESIA</v>
      </c>
      <c r="F77" s="215" t="str">
        <f ca="1">IF(ISERROR($V77),"",OFFSET('Smelter Look-up'!$E$4,$V77-4,0))</f>
        <v>CID001477</v>
      </c>
      <c r="G77" s="215" t="str">
        <f ca="1">IF(C77=$X$4,"Enter smelter details",IF(ISERROR($V77),"",OFFSET('Smelter Look-up'!$F$4,$V77-4,0)))</f>
        <v>RMI</v>
      </c>
      <c r="H77" s="216">
        <f ca="1">IF(ISERROR($V77),"",OFFSET('Smelter Look-up'!$G$4,$V77-4,0))</f>
        <v>0</v>
      </c>
      <c r="I77" s="217" t="str">
        <f ca="1">IF(ISERROR($V77),"",OFFSET('Smelter Look-up'!$H$4,$V77-4,0))</f>
        <v>Kundur</v>
      </c>
      <c r="J77" s="217" t="str">
        <f ca="1">IF(ISERROR($V77),"",OFFSET('Smelter Look-up'!$I$4,$V77-4,0))</f>
        <v>Riau</v>
      </c>
      <c r="K77" s="268"/>
      <c r="L77" s="268"/>
      <c r="M77" s="268"/>
      <c r="N77" s="268"/>
      <c r="O77" s="268"/>
      <c r="P77" s="218"/>
      <c r="Q77" s="269"/>
      <c r="R77" s="215" t="str">
        <f ca="1">IF(ISERROR($V77),"",OFFSET('Smelter Look-up'!$C$4,$V77-4,0)&amp;"")</f>
        <v>PT Timah Tbk Kundur</v>
      </c>
      <c r="S77" s="222" t="str">
        <f t="shared" ca="1" si="12"/>
        <v>ID</v>
      </c>
      <c r="T77" s="222" t="str">
        <f ca="1">IF(B77="","",IF(ISERROR(MATCH($J77,SorP!$B$1:$B$6230,0)),"",INDIRECT("'SorP'!$A$"&amp;MATCH($J77,SorP!$B$1:$B$6230,0))))</f>
        <v>ID-RI</v>
      </c>
      <c r="U77" s="238"/>
      <c r="V77" s="270">
        <f ca="1">IF(C77="",NA(),MATCH($B77&amp;$C77,'Smelter Look-up'!$J:$J,0))</f>
        <v>491</v>
      </c>
      <c r="W77" s="271"/>
      <c r="X77" s="271">
        <f t="shared" ca="1" si="13"/>
        <v>0</v>
      </c>
      <c r="Y77" s="271"/>
      <c r="Z77" s="271"/>
      <c r="AB77" s="273" t="str">
        <f t="shared" ca="1" si="14"/>
        <v>TinPT Timah Tbk Kundur</v>
      </c>
    </row>
    <row r="78" spans="1:28" s="272" customFormat="1" ht="51">
      <c r="A78" s="353" t="s">
        <v>784</v>
      </c>
      <c r="B78" s="215" t="str">
        <f ca="1">IF(LEN(A78)=0,"",INDEX('Smelter Look-up'!$A:$A,MATCH($A78,'Smelter Look-up'!$E:$E,0)))</f>
        <v>Tin</v>
      </c>
      <c r="C78" s="219" t="str">
        <f ca="1">IF(LEN(A78)=0,"",INDEX('Smelter Look-up'!$C:$C,MATCH($A78,'Smelter Look-up'!$E:$E,0)))</f>
        <v>PT Timah Tbk Mentok</v>
      </c>
      <c r="D78" s="278"/>
      <c r="E78" s="215" t="str">
        <f ca="1">IF(ISERROR($V78),"",OFFSET('Smelter Look-up'!$D$4,$V78-4,0)&amp;"")</f>
        <v>INDONESIA</v>
      </c>
      <c r="F78" s="215" t="str">
        <f ca="1">IF(ISERROR($V78),"",OFFSET('Smelter Look-up'!$E$4,$V78-4,0))</f>
        <v>CID001482</v>
      </c>
      <c r="G78" s="215" t="str">
        <f ca="1">IF(C78=$X$4,"Enter smelter details",IF(ISERROR($V78),"",OFFSET('Smelter Look-up'!$F$4,$V78-4,0)))</f>
        <v>RMI</v>
      </c>
      <c r="H78" s="216">
        <f ca="1">IF(ISERROR($V78),"",OFFSET('Smelter Look-up'!$G$4,$V78-4,0))</f>
        <v>0</v>
      </c>
      <c r="I78" s="217" t="str">
        <f ca="1">IF(ISERROR($V78),"",OFFSET('Smelter Look-up'!$H$4,$V78-4,0))</f>
        <v>Mentok</v>
      </c>
      <c r="J78" s="217" t="str">
        <f ca="1">IF(ISERROR($V78),"",OFFSET('Smelter Look-up'!$I$4,$V78-4,0))</f>
        <v>Kepulauan Bangka Belitung</v>
      </c>
      <c r="K78" s="268"/>
      <c r="L78" s="268"/>
      <c r="M78" s="268"/>
      <c r="N78" s="268"/>
      <c r="O78" s="268"/>
      <c r="P78" s="218"/>
      <c r="Q78" s="269"/>
      <c r="R78" s="215" t="str">
        <f ca="1">IF(ISERROR($V78),"",OFFSET('Smelter Look-up'!$C$4,$V78-4,0)&amp;"")</f>
        <v>PT Timah Tbk Mentok</v>
      </c>
      <c r="S78" s="222" t="str">
        <f t="shared" ca="1" si="12"/>
        <v>ID</v>
      </c>
      <c r="T78" s="222" t="str">
        <f ca="1">IF(B78="","",IF(ISERROR(MATCH($J78,SorP!$B$1:$B$6230,0)),"",INDIRECT("'SorP'!$A$"&amp;MATCH($J78,SorP!$B$1:$B$6230,0))))</f>
        <v>ID-BB</v>
      </c>
      <c r="U78" s="238"/>
      <c r="V78" s="270">
        <f ca="1">IF(C78="",NA(),MATCH($B78&amp;$C78,'Smelter Look-up'!$J:$J,0))</f>
        <v>492</v>
      </c>
      <c r="W78" s="271"/>
      <c r="X78" s="271">
        <f t="shared" ca="1" si="13"/>
        <v>0</v>
      </c>
      <c r="Y78" s="271"/>
      <c r="Z78" s="271"/>
      <c r="AB78" s="273" t="str">
        <f t="shared" ca="1" si="14"/>
        <v>TinPT Timah Tbk Mentok</v>
      </c>
    </row>
    <row r="79" spans="1:28" s="272" customFormat="1" ht="127.5">
      <c r="A79" s="353" t="s">
        <v>761</v>
      </c>
      <c r="B79" s="215" t="str">
        <f ca="1">IF(LEN(A79)=0,"",INDEX('Smelter Look-up'!$A:$A,MATCH($A79,'Smelter Look-up'!$E:$E,0)))</f>
        <v>Tantalum</v>
      </c>
      <c r="C79" s="219" t="str">
        <f ca="1">IF(LEN(A79)=0,"",INDEX('Smelter Look-up'!$C:$C,MATCH($A79,'Smelter Look-up'!$E:$E,0)))</f>
        <v>Yanling Jincheng Tantalum &amp; Niobium Co., Ltd.</v>
      </c>
      <c r="D79" s="278"/>
      <c r="E79" s="215" t="str">
        <f ca="1">IF(ISERROR($V79),"",OFFSET('Smelter Look-up'!$D$4,$V79-4,0)&amp;"")</f>
        <v>CHINA</v>
      </c>
      <c r="F79" s="215" t="str">
        <f ca="1">IF(ISERROR($V79),"",OFFSET('Smelter Look-up'!$E$4,$V79-4,0))</f>
        <v>CID001522</v>
      </c>
      <c r="G79" s="215" t="str">
        <f ca="1">IF(C79=$X$4,"Enter smelter details",IF(ISERROR($V79),"",OFFSET('Smelter Look-up'!$F$4,$V79-4,0)))</f>
        <v>RMI</v>
      </c>
      <c r="H79" s="216">
        <f ca="1">IF(ISERROR($V79),"",OFFSET('Smelter Look-up'!$G$4,$V79-4,0))</f>
        <v>0</v>
      </c>
      <c r="I79" s="217" t="str">
        <f ca="1">IF(ISERROR($V79),"",OFFSET('Smelter Look-up'!$H$4,$V79-4,0))</f>
        <v>Zhuzhou</v>
      </c>
      <c r="J79" s="217" t="str">
        <f ca="1">IF(ISERROR($V79),"",OFFSET('Smelter Look-up'!$I$4,$V79-4,0))</f>
        <v>Hunan Sheng</v>
      </c>
      <c r="K79" s="268"/>
      <c r="L79" s="268"/>
      <c r="M79" s="268"/>
      <c r="N79" s="268"/>
      <c r="O79" s="268"/>
      <c r="P79" s="218"/>
      <c r="Q79" s="269"/>
      <c r="R79" s="215" t="str">
        <f ca="1">IF(ISERROR($V79),"",OFFSET('Smelter Look-up'!$C$4,$V79-4,0)&amp;"")</f>
        <v>Yanling Jincheng Tantalum &amp; Niobium Co., Ltd.</v>
      </c>
      <c r="S79" s="222" t="str">
        <f t="shared" ca="1" si="12"/>
        <v>CN</v>
      </c>
      <c r="T79" s="222" t="str">
        <f ca="1">IF(B79="","",IF(ISERROR(MATCH($J79,SorP!$B$1:$B$6230,0)),"",INDIRECT("'SorP'!$A$"&amp;MATCH($J79,SorP!$B$1:$B$6230,0))))</f>
        <v>CN-HN</v>
      </c>
      <c r="U79" s="238"/>
      <c r="V79" s="270">
        <f ca="1">IF(C79="",NA(),MATCH($B79&amp;$C79,'Smelter Look-up'!$J:$J,0))</f>
        <v>378</v>
      </c>
      <c r="W79" s="271"/>
      <c r="X79" s="271">
        <f t="shared" ca="1" si="13"/>
        <v>0</v>
      </c>
      <c r="Y79" s="271"/>
      <c r="Z79" s="271"/>
      <c r="AB79" s="273" t="str">
        <f t="shared" ca="1" si="14"/>
        <v>TantalumYanling Jincheng Tantalum &amp; Niobium Co., Ltd.</v>
      </c>
    </row>
    <row r="80" spans="1:28" s="272" customFormat="1" ht="51">
      <c r="A80" s="353" t="s">
        <v>724</v>
      </c>
      <c r="B80" s="215" t="str">
        <f ca="1">IF(LEN(A80)=0,"",INDEX('Smelter Look-up'!$A:$A,MATCH($A80,'Smelter Look-up'!$E:$E,0)))</f>
        <v>Gold</v>
      </c>
      <c r="C80" s="219" t="str">
        <f ca="1">IF(LEN(A80)=0,"",INDEX('Smelter Look-up'!$C:$C,MATCH($A80,'Smelter Look-up'!$E:$E,0)))</f>
        <v>Royal Canadian Mint</v>
      </c>
      <c r="D80" s="278"/>
      <c r="E80" s="215" t="str">
        <f ca="1">IF(ISERROR($V80),"",OFFSET('Smelter Look-up'!$D$4,$V80-4,0)&amp;"")</f>
        <v>CANADA</v>
      </c>
      <c r="F80" s="215" t="str">
        <f ca="1">IF(ISERROR($V80),"",OFFSET('Smelter Look-up'!$E$4,$V80-4,0))</f>
        <v>CID001534</v>
      </c>
      <c r="G80" s="215" t="str">
        <f ca="1">IF(C80=$X$4,"Enter smelter details",IF(ISERROR($V80),"",OFFSET('Smelter Look-up'!$F$4,$V80-4,0)))</f>
        <v>RMI</v>
      </c>
      <c r="H80" s="216">
        <f ca="1">IF(ISERROR($V80),"",OFFSET('Smelter Look-up'!$G$4,$V80-4,0))</f>
        <v>0</v>
      </c>
      <c r="I80" s="217" t="str">
        <f ca="1">IF(ISERROR($V80),"",OFFSET('Smelter Look-up'!$H$4,$V80-4,0))</f>
        <v>Ottawa</v>
      </c>
      <c r="J80" s="217" t="str">
        <f ca="1">IF(ISERROR($V80),"",OFFSET('Smelter Look-up'!$I$4,$V80-4,0))</f>
        <v>Ontario</v>
      </c>
      <c r="K80" s="268"/>
      <c r="L80" s="268"/>
      <c r="M80" s="268"/>
      <c r="N80" s="268"/>
      <c r="O80" s="268"/>
      <c r="P80" s="218"/>
      <c r="Q80" s="269"/>
      <c r="R80" s="215" t="str">
        <f ca="1">IF(ISERROR($V80),"",OFFSET('Smelter Look-up'!$C$4,$V80-4,0)&amp;"")</f>
        <v>Royal Canadian Mint</v>
      </c>
      <c r="S80" s="222" t="str">
        <f t="shared" ca="1" si="12"/>
        <v>CA</v>
      </c>
      <c r="T80" s="222" t="str">
        <f ca="1">IF(B80="","",IF(ISERROR(MATCH($J80,SorP!$B$1:$B$6230,0)),"",INDIRECT("'SorP'!$A$"&amp;MATCH($J80,SorP!$B$1:$B$6230,0))))</f>
        <v>CA-ON</v>
      </c>
      <c r="U80" s="238"/>
      <c r="V80" s="270">
        <f ca="1">IF(C80="",NA(),MATCH($B80&amp;$C80,'Smelter Look-up'!$J:$J,0))</f>
        <v>215</v>
      </c>
      <c r="W80" s="271"/>
      <c r="X80" s="271">
        <f t="shared" ca="1" si="13"/>
        <v>0</v>
      </c>
      <c r="Y80" s="271"/>
      <c r="Z80" s="271"/>
      <c r="AB80" s="273" t="str">
        <f t="shared" ca="1" si="14"/>
        <v>GoldRoyal Canadian Mint</v>
      </c>
    </row>
    <row r="81" spans="1:28" s="272" customFormat="1" ht="25.5">
      <c r="A81" s="353" t="s">
        <v>786</v>
      </c>
      <c r="B81" s="215" t="str">
        <f ca="1">IF(LEN(A81)=0,"",INDEX('Smelter Look-up'!$A:$A,MATCH($A81,'Smelter Look-up'!$E:$E,0)))</f>
        <v>Tin</v>
      </c>
      <c r="C81" s="219" t="str">
        <f ca="1">IF(LEN(A81)=0,"",INDEX('Smelter Look-up'!$C:$C,MATCH($A81,'Smelter Look-up'!$E:$E,0)))</f>
        <v>Rui Da Hung</v>
      </c>
      <c r="D81" s="278"/>
      <c r="E81" s="215" t="str">
        <f ca="1">IF(ISERROR($V81),"",OFFSET('Smelter Look-up'!$D$4,$V81-4,0)&amp;"")</f>
        <v>TAIWAN, PROVINCE OF CHINA</v>
      </c>
      <c r="F81" s="215" t="str">
        <f ca="1">IF(ISERROR($V81),"",OFFSET('Smelter Look-up'!$E$4,$V81-4,0))</f>
        <v>CID001539</v>
      </c>
      <c r="G81" s="215" t="str">
        <f ca="1">IF(C81=$X$4,"Enter smelter details",IF(ISERROR($V81),"",OFFSET('Smelter Look-up'!$F$4,$V81-4,0)))</f>
        <v>RMI</v>
      </c>
      <c r="H81" s="216">
        <f ca="1">IF(ISERROR($V81),"",OFFSET('Smelter Look-up'!$G$4,$V81-4,0))</f>
        <v>0</v>
      </c>
      <c r="I81" s="217" t="str">
        <f ca="1">IF(ISERROR($V81),"",OFFSET('Smelter Look-up'!$H$4,$V81-4,0))</f>
        <v>Longtan Shiang Taoyuan</v>
      </c>
      <c r="J81" s="217" t="str">
        <f ca="1">IF(ISERROR($V81),"",OFFSET('Smelter Look-up'!$I$4,$V81-4,0))</f>
        <v>Taoyuan</v>
      </c>
      <c r="K81" s="268"/>
      <c r="L81" s="268"/>
      <c r="M81" s="268"/>
      <c r="N81" s="268"/>
      <c r="O81" s="268"/>
      <c r="P81" s="218"/>
      <c r="Q81" s="269"/>
      <c r="R81" s="215" t="str">
        <f ca="1">IF(ISERROR($V81),"",OFFSET('Smelter Look-up'!$C$4,$V81-4,0)&amp;"")</f>
        <v>Rui Da Hung</v>
      </c>
      <c r="S81" s="222" t="str">
        <f t="shared" ca="1" si="12"/>
        <v>TW</v>
      </c>
      <c r="T81" s="222" t="str">
        <f ca="1">IF(B81="","",IF(ISERROR(MATCH($J81,SorP!$B$1:$B$6230,0)),"",INDIRECT("'SorP'!$A$"&amp;MATCH($J81,SorP!$B$1:$B$6230,0))))</f>
        <v>TW-TAO</v>
      </c>
      <c r="U81" s="238"/>
      <c r="V81" s="270">
        <f ca="1">IF(C81="",NA(),MATCH($B81&amp;$C81,'Smelter Look-up'!$J:$J,0))</f>
        <v>497</v>
      </c>
      <c r="W81" s="271"/>
      <c r="X81" s="271">
        <f t="shared" ca="1" si="13"/>
        <v>0</v>
      </c>
      <c r="Y81" s="271"/>
      <c r="Z81" s="271"/>
      <c r="AB81" s="273" t="str">
        <f t="shared" ca="1" si="14"/>
        <v>TinRui Da Hung</v>
      </c>
    </row>
    <row r="82" spans="1:28" s="272" customFormat="1" ht="102">
      <c r="A82" s="353" t="s">
        <v>728</v>
      </c>
      <c r="B82" s="215" t="str">
        <f ca="1">IF(LEN(A82)=0,"",INDEX('Smelter Look-up'!$A:$A,MATCH($A82,'Smelter Look-up'!$E:$E,0)))</f>
        <v>Gold</v>
      </c>
      <c r="C82" s="219" t="str">
        <f ca="1">IF(LEN(A82)=0,"",INDEX('Smelter Look-up'!$C:$C,MATCH($A82,'Smelter Look-up'!$E:$E,0)))</f>
        <v>Shandong Zhaojin Gold &amp; Silver Refinery Co., Ltd.</v>
      </c>
      <c r="D82" s="278"/>
      <c r="E82" s="215" t="str">
        <f ca="1">IF(ISERROR($V82),"",OFFSET('Smelter Look-up'!$D$4,$V82-4,0)&amp;"")</f>
        <v>CHINA</v>
      </c>
      <c r="F82" s="215" t="str">
        <f ca="1">IF(ISERROR($V82),"",OFFSET('Smelter Look-up'!$E$4,$V82-4,0))</f>
        <v>CID001622</v>
      </c>
      <c r="G82" s="215" t="str">
        <f ca="1">IF(C82=$X$4,"Enter smelter details",IF(ISERROR($V82),"",OFFSET('Smelter Look-up'!$F$4,$V82-4,0)))</f>
        <v>RMI</v>
      </c>
      <c r="H82" s="216">
        <f ca="1">IF(ISERROR($V82),"",OFFSET('Smelter Look-up'!$G$4,$V82-4,0))</f>
        <v>0</v>
      </c>
      <c r="I82" s="217" t="str">
        <f ca="1">IF(ISERROR($V82),"",OFFSET('Smelter Look-up'!$H$4,$V82-4,0))</f>
        <v>Zhaoyuan</v>
      </c>
      <c r="J82" s="217" t="str">
        <f ca="1">IF(ISERROR($V82),"",OFFSET('Smelter Look-up'!$I$4,$V82-4,0))</f>
        <v>Shandong Sheng</v>
      </c>
      <c r="K82" s="268"/>
      <c r="L82" s="268"/>
      <c r="M82" s="268"/>
      <c r="N82" s="268"/>
      <c r="O82" s="268"/>
      <c r="P82" s="218"/>
      <c r="Q82" s="269"/>
      <c r="R82" s="215" t="str">
        <f ca="1">IF(ISERROR($V82),"",OFFSET('Smelter Look-up'!$C$4,$V82-4,0)&amp;"")</f>
        <v>Shandong Zhaojin Gold &amp; Silver Refinery Co., Ltd.</v>
      </c>
      <c r="S82" s="222" t="str">
        <f t="shared" ca="1" si="12"/>
        <v>CN</v>
      </c>
      <c r="T82" s="222" t="str">
        <f ca="1">IF(B82="","",IF(ISERROR(MATCH($J82,SorP!$B$1:$B$6230,0)),"",INDIRECT("'SorP'!$A$"&amp;MATCH($J82,SorP!$B$1:$B$6230,0))))</f>
        <v>CN-SD</v>
      </c>
      <c r="U82" s="238"/>
      <c r="V82" s="270">
        <f ca="1">IF(C82="",NA(),MATCH($B82&amp;$C82,'Smelter Look-up'!$J:$J,0))</f>
        <v>241</v>
      </c>
      <c r="W82" s="271"/>
      <c r="X82" s="271">
        <f t="shared" ca="1" si="13"/>
        <v>0</v>
      </c>
      <c r="Y82" s="271"/>
      <c r="Z82" s="271"/>
      <c r="AB82" s="273" t="str">
        <f t="shared" ca="1" si="14"/>
        <v>GoldShandong Zhaojin Gold &amp; Silver Refinery Co., Ltd.</v>
      </c>
    </row>
    <row r="83" spans="1:28" s="272" customFormat="1" ht="102">
      <c r="A83" s="353" t="s">
        <v>730</v>
      </c>
      <c r="B83" s="215" t="str">
        <f ca="1">IF(LEN(A83)=0,"",INDEX('Smelter Look-up'!$A:$A,MATCH($A83,'Smelter Look-up'!$E:$E,0)))</f>
        <v>Gold</v>
      </c>
      <c r="C83" s="219" t="str">
        <f ca="1">IF(LEN(A83)=0,"",INDEX('Smelter Look-up'!$C:$C,MATCH($A83,'Smelter Look-up'!$E:$E,0)))</f>
        <v>Solar Applied Materials Technology Corp.</v>
      </c>
      <c r="D83" s="278"/>
      <c r="E83" s="215" t="str">
        <f ca="1">IF(ISERROR($V83),"",OFFSET('Smelter Look-up'!$D$4,$V83-4,0)&amp;"")</f>
        <v>TAIWAN, PROVINCE OF CHINA</v>
      </c>
      <c r="F83" s="215" t="str">
        <f ca="1">IF(ISERROR($V83),"",OFFSET('Smelter Look-up'!$E$4,$V83-4,0))</f>
        <v>CID001761</v>
      </c>
      <c r="G83" s="215" t="str">
        <f ca="1">IF(C83=$X$4,"Enter smelter details",IF(ISERROR($V83),"",OFFSET('Smelter Look-up'!$F$4,$V83-4,0)))</f>
        <v>RMI</v>
      </c>
      <c r="H83" s="216">
        <f ca="1">IF(ISERROR($V83),"",OFFSET('Smelter Look-up'!$G$4,$V83-4,0))</f>
        <v>0</v>
      </c>
      <c r="I83" s="217" t="str">
        <f ca="1">IF(ISERROR($V83),"",OFFSET('Smelter Look-up'!$H$4,$V83-4,0))</f>
        <v>Tainan City</v>
      </c>
      <c r="J83" s="217" t="str">
        <f ca="1">IF(ISERROR($V83),"",OFFSET('Smelter Look-up'!$I$4,$V83-4,0))</f>
        <v>Tainan</v>
      </c>
      <c r="K83" s="268"/>
      <c r="L83" s="268"/>
      <c r="M83" s="268"/>
      <c r="N83" s="268"/>
      <c r="O83" s="268"/>
      <c r="P83" s="218"/>
      <c r="Q83" s="269"/>
      <c r="R83" s="215" t="str">
        <f ca="1">IF(ISERROR($V83),"",OFFSET('Smelter Look-up'!$C$4,$V83-4,0)&amp;"")</f>
        <v>Solar Applied Materials Technology Corp.</v>
      </c>
      <c r="S83" s="222" t="str">
        <f t="shared" ca="1" si="12"/>
        <v>TW</v>
      </c>
      <c r="T83" s="222" t="str">
        <f ca="1">IF(B83="","",IF(ISERROR(MATCH($J83,SorP!$B$1:$B$6230,0)),"",INDIRECT("'SorP'!$A$"&amp;MATCH($J83,SorP!$B$1:$B$6230,0))))</f>
        <v>TW-TNN</v>
      </c>
      <c r="U83" s="238"/>
      <c r="V83" s="270">
        <f ca="1">IF(C83="",NA(),MATCH($B83&amp;$C83,'Smelter Look-up'!$J:$J,0))</f>
        <v>252</v>
      </c>
      <c r="W83" s="271"/>
      <c r="X83" s="271">
        <f t="shared" ca="1" si="13"/>
        <v>0</v>
      </c>
      <c r="Y83" s="271"/>
      <c r="Z83" s="271"/>
      <c r="AB83" s="273" t="str">
        <f t="shared" ca="1" si="14"/>
        <v>GoldSolar Applied Materials Technology Corp.</v>
      </c>
    </row>
    <row r="84" spans="1:28" s="272" customFormat="1" ht="76.5">
      <c r="A84" s="353" t="s">
        <v>731</v>
      </c>
      <c r="B84" s="215" t="str">
        <f ca="1">IF(LEN(A84)=0,"",INDEX('Smelter Look-up'!$A:$A,MATCH($A84,'Smelter Look-up'!$E:$E,0)))</f>
        <v>Gold</v>
      </c>
      <c r="C84" s="219" t="str">
        <f ca="1">IF(LEN(A84)=0,"",INDEX('Smelter Look-up'!$C:$C,MATCH($A84,'Smelter Look-up'!$E:$E,0)))</f>
        <v>Sumitomo Metal Mining Co., Ltd.</v>
      </c>
      <c r="D84" s="278"/>
      <c r="E84" s="215" t="str">
        <f ca="1">IF(ISERROR($V84),"",OFFSET('Smelter Look-up'!$D$4,$V84-4,0)&amp;"")</f>
        <v>JAPAN</v>
      </c>
      <c r="F84" s="215" t="str">
        <f ca="1">IF(ISERROR($V84),"",OFFSET('Smelter Look-up'!$E$4,$V84-4,0))</f>
        <v>CID001798</v>
      </c>
      <c r="G84" s="215" t="str">
        <f ca="1">IF(C84=$X$4,"Enter smelter details",IF(ISERROR($V84),"",OFFSET('Smelter Look-up'!$F$4,$V84-4,0)))</f>
        <v>RMI</v>
      </c>
      <c r="H84" s="216">
        <f ca="1">IF(ISERROR($V84),"",OFFSET('Smelter Look-up'!$G$4,$V84-4,0))</f>
        <v>0</v>
      </c>
      <c r="I84" s="217" t="str">
        <f ca="1">IF(ISERROR($V84),"",OFFSET('Smelter Look-up'!$H$4,$V84-4,0))</f>
        <v>Saijo</v>
      </c>
      <c r="J84" s="217" t="str">
        <f ca="1">IF(ISERROR($V84),"",OFFSET('Smelter Look-up'!$I$4,$V84-4,0))</f>
        <v>Ehime</v>
      </c>
      <c r="K84" s="268"/>
      <c r="L84" s="268"/>
      <c r="M84" s="268"/>
      <c r="N84" s="268"/>
      <c r="O84" s="268"/>
      <c r="P84" s="218"/>
      <c r="Q84" s="269"/>
      <c r="R84" s="215" t="str">
        <f ca="1">IF(ISERROR($V84),"",OFFSET('Smelter Look-up'!$C$4,$V84-4,0)&amp;"")</f>
        <v>Sumitomo Metal Mining Co., Ltd.</v>
      </c>
      <c r="S84" s="222" t="str">
        <f t="shared" ca="1" si="12"/>
        <v>JP</v>
      </c>
      <c r="T84" s="222" t="str">
        <f ca="1">IF(B84="","",IF(ISERROR(MATCH($J84,SorP!$B$1:$B$6230,0)),"",INDIRECT("'SorP'!$A$"&amp;MATCH($J84,SorP!$B$1:$B$6230,0))))</f>
        <v>JP-38</v>
      </c>
      <c r="U84" s="238"/>
      <c r="V84" s="270">
        <f ca="1">IF(C84="",NA(),MATCH($B84&amp;$C84,'Smelter Look-up'!$J:$J,0))</f>
        <v>259</v>
      </c>
      <c r="W84" s="271"/>
      <c r="X84" s="271">
        <f t="shared" ca="1" si="13"/>
        <v>0</v>
      </c>
      <c r="Y84" s="271"/>
      <c r="Z84" s="271"/>
      <c r="AB84" s="273" t="str">
        <f t="shared" ca="1" si="14"/>
        <v>GoldSumitomo Metal Mining Co., Ltd.</v>
      </c>
    </row>
    <row r="85" spans="1:28" s="272" customFormat="1" ht="63.75">
      <c r="A85" s="353" t="s">
        <v>732</v>
      </c>
      <c r="B85" s="215" t="str">
        <f ca="1">IF(LEN(A85)=0,"",INDEX('Smelter Look-up'!$A:$A,MATCH($A85,'Smelter Look-up'!$E:$E,0)))</f>
        <v>Gold</v>
      </c>
      <c r="C85" s="219" t="str">
        <f ca="1">IF(LEN(A85)=0,"",INDEX('Smelter Look-up'!$C:$C,MATCH($A85,'Smelter Look-up'!$E:$E,0)))</f>
        <v>Tanaka Kikinzoku Kogyo K.K.</v>
      </c>
      <c r="D85" s="278"/>
      <c r="E85" s="215" t="str">
        <f ca="1">IF(ISERROR($V85),"",OFFSET('Smelter Look-up'!$D$4,$V85-4,0)&amp;"")</f>
        <v>JAPAN</v>
      </c>
      <c r="F85" s="215" t="str">
        <f ca="1">IF(ISERROR($V85),"",OFFSET('Smelter Look-up'!$E$4,$V85-4,0))</f>
        <v>CID001875</v>
      </c>
      <c r="G85" s="215" t="str">
        <f ca="1">IF(C85=$X$4,"Enter smelter details",IF(ISERROR($V85),"",OFFSET('Smelter Look-up'!$F$4,$V85-4,0)))</f>
        <v>RMI</v>
      </c>
      <c r="H85" s="216">
        <f ca="1">IF(ISERROR($V85),"",OFFSET('Smelter Look-up'!$G$4,$V85-4,0))</f>
        <v>0</v>
      </c>
      <c r="I85" s="217" t="str">
        <f ca="1">IF(ISERROR($V85),"",OFFSET('Smelter Look-up'!$H$4,$V85-4,0))</f>
        <v>Hiratsuka</v>
      </c>
      <c r="J85" s="217" t="str">
        <f ca="1">IF(ISERROR($V85),"",OFFSET('Smelter Look-up'!$I$4,$V85-4,0))</f>
        <v>Kanagawa</v>
      </c>
      <c r="K85" s="268"/>
      <c r="L85" s="268"/>
      <c r="M85" s="268"/>
      <c r="N85" s="268"/>
      <c r="O85" s="268"/>
      <c r="P85" s="218"/>
      <c r="Q85" s="269"/>
      <c r="R85" s="215" t="str">
        <f ca="1">IF(ISERROR($V85),"",OFFSET('Smelter Look-up'!$C$4,$V85-4,0)&amp;"")</f>
        <v>Tanaka Kikinzoku Kogyo K.K.</v>
      </c>
      <c r="S85" s="222" t="str">
        <f t="shared" ca="1" si="12"/>
        <v>JP</v>
      </c>
      <c r="T85" s="222" t="str">
        <f ca="1">IF(B85="","",IF(ISERROR(MATCH($J85,SorP!$B$1:$B$6230,0)),"",INDIRECT("'SorP'!$A$"&amp;MATCH($J85,SorP!$B$1:$B$6230,0))))</f>
        <v>JP-14</v>
      </c>
      <c r="U85" s="238"/>
      <c r="V85" s="270">
        <f ca="1">IF(C85="",NA(),MATCH($B85&amp;$C85,'Smelter Look-up'!$J:$J,0))</f>
        <v>271</v>
      </c>
      <c r="W85" s="271"/>
      <c r="X85" s="271">
        <f t="shared" ca="1" si="13"/>
        <v>0</v>
      </c>
      <c r="Y85" s="271"/>
      <c r="Z85" s="271"/>
      <c r="AB85" s="273" t="str">
        <f t="shared" ca="1" si="14"/>
        <v>GoldTanaka Kikinzoku Kogyo K.K.</v>
      </c>
    </row>
    <row r="86" spans="1:28" s="272" customFormat="1" ht="38.25">
      <c r="A86" s="353" t="s">
        <v>764</v>
      </c>
      <c r="B86" s="215" t="str">
        <f ca="1">IF(LEN(A86)=0,"",INDEX('Smelter Look-up'!$A:$A,MATCH($A86,'Smelter Look-up'!$E:$E,0)))</f>
        <v>Tantalum</v>
      </c>
      <c r="C86" s="219" t="str">
        <f ca="1">IF(LEN(A86)=0,"",INDEX('Smelter Look-up'!$C:$C,MATCH($A86,'Smelter Look-up'!$E:$E,0)))</f>
        <v>Telex Metals</v>
      </c>
      <c r="D86" s="278"/>
      <c r="E86" s="215" t="str">
        <f ca="1">IF(ISERROR($V86),"",OFFSET('Smelter Look-up'!$D$4,$V86-4,0)&amp;"")</f>
        <v>UNITED STATES OF AMERICA</v>
      </c>
      <c r="F86" s="215" t="str">
        <f ca="1">IF(ISERROR($V86),"",OFFSET('Smelter Look-up'!$E$4,$V86-4,0))</f>
        <v>CID001891</v>
      </c>
      <c r="G86" s="215" t="str">
        <f ca="1">IF(C86=$X$4,"Enter smelter details",IF(ISERROR($V86),"",OFFSET('Smelter Look-up'!$F$4,$V86-4,0)))</f>
        <v>RMI</v>
      </c>
      <c r="H86" s="216">
        <f ca="1">IF(ISERROR($V86),"",OFFSET('Smelter Look-up'!$G$4,$V86-4,0))</f>
        <v>0</v>
      </c>
      <c r="I86" s="217" t="str">
        <f ca="1">IF(ISERROR($V86),"",OFFSET('Smelter Look-up'!$H$4,$V86-4,0))</f>
        <v>Croydon</v>
      </c>
      <c r="J86" s="217" t="str">
        <f ca="1">IF(ISERROR($V86),"",OFFSET('Smelter Look-up'!$I$4,$V86-4,0))</f>
        <v>Pennsylvania</v>
      </c>
      <c r="K86" s="268"/>
      <c r="L86" s="268"/>
      <c r="M86" s="268"/>
      <c r="N86" s="268"/>
      <c r="O86" s="268"/>
      <c r="P86" s="218"/>
      <c r="Q86" s="269"/>
      <c r="R86" s="215" t="str">
        <f ca="1">IF(ISERROR($V86),"",OFFSET('Smelter Look-up'!$C$4,$V86-4,0)&amp;"")</f>
        <v>Telex Metals</v>
      </c>
      <c r="S86" s="222" t="str">
        <f t="shared" ca="1" si="12"/>
        <v>US</v>
      </c>
      <c r="T86" s="222" t="str">
        <f ca="1">IF(B86="","",IF(ISERROR(MATCH($J86,SorP!$B$1:$B$6230,0)),"",INDIRECT("'SorP'!$A$"&amp;MATCH($J86,SorP!$B$1:$B$6230,0))))</f>
        <v>US-PA</v>
      </c>
      <c r="U86" s="238"/>
      <c r="V86" s="270">
        <f ca="1">IF(C86="",NA(),MATCH($B86&amp;$C86,'Smelter Look-up'!$J:$J,0))</f>
        <v>372</v>
      </c>
      <c r="W86" s="271"/>
      <c r="X86" s="271">
        <f t="shared" ca="1" si="13"/>
        <v>0</v>
      </c>
      <c r="Y86" s="271"/>
      <c r="Z86" s="271"/>
      <c r="AB86" s="273" t="str">
        <f t="shared" ca="1" si="14"/>
        <v>TantalumTelex Metals</v>
      </c>
    </row>
    <row r="87" spans="1:28" s="272" customFormat="1" ht="25.5">
      <c r="A87" s="353" t="s">
        <v>788</v>
      </c>
      <c r="B87" s="215" t="str">
        <f ca="1">IF(LEN(A87)=0,"",INDEX('Smelter Look-up'!$A:$A,MATCH($A87,'Smelter Look-up'!$E:$E,0)))</f>
        <v>Tin</v>
      </c>
      <c r="C87" s="219" t="str">
        <f ca="1">IF(LEN(A87)=0,"",INDEX('Smelter Look-up'!$C:$C,MATCH($A87,'Smelter Look-up'!$E:$E,0)))</f>
        <v>Thaisarco</v>
      </c>
      <c r="D87" s="278"/>
      <c r="E87" s="215" t="str">
        <f ca="1">IF(ISERROR($V87),"",OFFSET('Smelter Look-up'!$D$4,$V87-4,0)&amp;"")</f>
        <v>THAILAND</v>
      </c>
      <c r="F87" s="215" t="str">
        <f ca="1">IF(ISERROR($V87),"",OFFSET('Smelter Look-up'!$E$4,$V87-4,0))</f>
        <v>CID001898</v>
      </c>
      <c r="G87" s="215" t="str">
        <f ca="1">IF(C87=$X$4,"Enter smelter details",IF(ISERROR($V87),"",OFFSET('Smelter Look-up'!$F$4,$V87-4,0)))</f>
        <v>RMI</v>
      </c>
      <c r="H87" s="216">
        <f ca="1">IF(ISERROR($V87),"",OFFSET('Smelter Look-up'!$G$4,$V87-4,0))</f>
        <v>0</v>
      </c>
      <c r="I87" s="217" t="str">
        <f ca="1">IF(ISERROR($V87),"",OFFSET('Smelter Look-up'!$H$4,$V87-4,0))</f>
        <v>Amphur Muang</v>
      </c>
      <c r="J87" s="217" t="str">
        <f ca="1">IF(ISERROR($V87),"",OFFSET('Smelter Look-up'!$I$4,$V87-4,0))</f>
        <v>Phuket</v>
      </c>
      <c r="K87" s="268"/>
      <c r="L87" s="268"/>
      <c r="M87" s="268"/>
      <c r="N87" s="268"/>
      <c r="O87" s="268"/>
      <c r="P87" s="218"/>
      <c r="Q87" s="269"/>
      <c r="R87" s="215" t="str">
        <f ca="1">IF(ISERROR($V87),"",OFFSET('Smelter Look-up'!$C$4,$V87-4,0)&amp;"")</f>
        <v>Thaisarco</v>
      </c>
      <c r="S87" s="222" t="str">
        <f t="shared" ca="1" si="12"/>
        <v>TH</v>
      </c>
      <c r="T87" s="222" t="str">
        <f ca="1">IF(B87="","",IF(ISERROR(MATCH($J87,SorP!$B$1:$B$6230,0)),"",INDIRECT("'SorP'!$A$"&amp;MATCH($J87,SorP!$B$1:$B$6230,0))))</f>
        <v>TH-83</v>
      </c>
      <c r="U87" s="238"/>
      <c r="V87" s="270">
        <f ca="1">IF(C87="",NA(),MATCH($B87&amp;$C87,'Smelter Look-up'!$J:$J,0))</f>
        <v>504</v>
      </c>
      <c r="W87" s="271"/>
      <c r="X87" s="271">
        <f t="shared" ca="1" si="13"/>
        <v>0</v>
      </c>
      <c r="Y87" s="271"/>
      <c r="Z87" s="271"/>
      <c r="AB87" s="273" t="str">
        <f t="shared" ca="1" si="14"/>
        <v>TinThaisarco</v>
      </c>
    </row>
    <row r="88" spans="1:28" s="272" customFormat="1" ht="76.5">
      <c r="A88" s="353" t="s">
        <v>734</v>
      </c>
      <c r="B88" s="215" t="str">
        <f ca="1">IF(LEN(A88)=0,"",INDEX('Smelter Look-up'!$A:$A,MATCH($A88,'Smelter Look-up'!$E:$E,0)))</f>
        <v>Gold</v>
      </c>
      <c r="C88" s="219" t="str">
        <f ca="1">IF(LEN(A88)=0,"",INDEX('Smelter Look-up'!$C:$C,MATCH($A88,'Smelter Look-up'!$E:$E,0)))</f>
        <v>Shandong Gold Smelting Co., Ltd.</v>
      </c>
      <c r="D88" s="278"/>
      <c r="E88" s="215" t="str">
        <f ca="1">IF(ISERROR($V88),"",OFFSET('Smelter Look-up'!$D$4,$V88-4,0)&amp;"")</f>
        <v>CHINA</v>
      </c>
      <c r="F88" s="215" t="str">
        <f ca="1">IF(ISERROR($V88),"",OFFSET('Smelter Look-up'!$E$4,$V88-4,0))</f>
        <v>CID001916</v>
      </c>
      <c r="G88" s="215" t="str">
        <f ca="1">IF(C88=$X$4,"Enter smelter details",IF(ISERROR($V88),"",OFFSET('Smelter Look-up'!$F$4,$V88-4,0)))</f>
        <v>RMI</v>
      </c>
      <c r="H88" s="216">
        <f ca="1">IF(ISERROR($V88),"",OFFSET('Smelter Look-up'!$G$4,$V88-4,0))</f>
        <v>0</v>
      </c>
      <c r="I88" s="217" t="str">
        <f ca="1">IF(ISERROR($V88),"",OFFSET('Smelter Look-up'!$H$4,$V88-4,0))</f>
        <v>Laizhou</v>
      </c>
      <c r="J88" s="217" t="str">
        <f ca="1">IF(ISERROR($V88),"",OFFSET('Smelter Look-up'!$I$4,$V88-4,0))</f>
        <v>Shandong Sheng</v>
      </c>
      <c r="K88" s="268"/>
      <c r="L88" s="268"/>
      <c r="M88" s="268"/>
      <c r="N88" s="268"/>
      <c r="O88" s="268"/>
      <c r="P88" s="218"/>
      <c r="Q88" s="269"/>
      <c r="R88" s="215" t="str">
        <f ca="1">IF(ISERROR($V88),"",OFFSET('Smelter Look-up'!$C$4,$V88-4,0)&amp;"")</f>
        <v>Shandong Gold Smelting Co., Ltd.</v>
      </c>
      <c r="S88" s="222" t="str">
        <f t="shared" ca="1" si="12"/>
        <v>CN</v>
      </c>
      <c r="T88" s="222" t="str">
        <f ca="1">IF(B88="","",IF(ISERROR(MATCH($J88,SorP!$B$1:$B$6230,0)),"",INDIRECT("'SorP'!$A$"&amp;MATCH($J88,SorP!$B$1:$B$6230,0))))</f>
        <v>CN-SD</v>
      </c>
      <c r="U88" s="238"/>
      <c r="V88" s="270">
        <f ca="1">IF(C88="",NA(),MATCH($B88&amp;$C88,'Smelter Look-up'!$J:$J,0))</f>
        <v>234</v>
      </c>
      <c r="W88" s="271"/>
      <c r="X88" s="271">
        <f t="shared" ca="1" si="13"/>
        <v>0</v>
      </c>
      <c r="Y88" s="271"/>
      <c r="Z88" s="271"/>
      <c r="AB88" s="273" t="str">
        <f t="shared" ca="1" si="14"/>
        <v>GoldShandong Gold Smelting Co., Ltd.</v>
      </c>
    </row>
    <row r="89" spans="1:28" s="272" customFormat="1" ht="63.75">
      <c r="A89" s="353" t="s">
        <v>735</v>
      </c>
      <c r="B89" s="215" t="str">
        <f ca="1">IF(LEN(A89)=0,"",INDEX('Smelter Look-up'!$A:$A,MATCH($A89,'Smelter Look-up'!$E:$E,0)))</f>
        <v>Gold</v>
      </c>
      <c r="C89" s="219" t="str">
        <f ca="1">IF(LEN(A89)=0,"",INDEX('Smelter Look-up'!$C:$C,MATCH($A89,'Smelter Look-up'!$E:$E,0)))</f>
        <v>Tokuriki Honten Co., Ltd.</v>
      </c>
      <c r="D89" s="278"/>
      <c r="E89" s="215" t="str">
        <f ca="1">IF(ISERROR($V89),"",OFFSET('Smelter Look-up'!$D$4,$V89-4,0)&amp;"")</f>
        <v>JAPAN</v>
      </c>
      <c r="F89" s="215" t="str">
        <f ca="1">IF(ISERROR($V89),"",OFFSET('Smelter Look-up'!$E$4,$V89-4,0))</f>
        <v>CID001938</v>
      </c>
      <c r="G89" s="215" t="str">
        <f ca="1">IF(C89=$X$4,"Enter smelter details",IF(ISERROR($V89),"",OFFSET('Smelter Look-up'!$F$4,$V89-4,0)))</f>
        <v>RMI</v>
      </c>
      <c r="H89" s="216">
        <f ca="1">IF(ISERROR($V89),"",OFFSET('Smelter Look-up'!$G$4,$V89-4,0))</f>
        <v>0</v>
      </c>
      <c r="I89" s="217" t="str">
        <f ca="1">IF(ISERROR($V89),"",OFFSET('Smelter Look-up'!$H$4,$V89-4,0))</f>
        <v>Kuki</v>
      </c>
      <c r="J89" s="217" t="str">
        <f ca="1">IF(ISERROR($V89),"",OFFSET('Smelter Look-up'!$I$4,$V89-4,0))</f>
        <v>Saitama</v>
      </c>
      <c r="K89" s="268"/>
      <c r="L89" s="268"/>
      <c r="M89" s="268"/>
      <c r="N89" s="268"/>
      <c r="O89" s="268"/>
      <c r="P89" s="218"/>
      <c r="Q89" s="269"/>
      <c r="R89" s="215" t="str">
        <f ca="1">IF(ISERROR($V89),"",OFFSET('Smelter Look-up'!$C$4,$V89-4,0)&amp;"")</f>
        <v>Tokuriki Honten Co., Ltd.</v>
      </c>
      <c r="S89" s="222" t="str">
        <f t="shared" ca="1" si="12"/>
        <v>JP</v>
      </c>
      <c r="T89" s="222" t="str">
        <f ca="1">IF(B89="","",IF(ISERROR(MATCH($J89,SorP!$B$1:$B$6230,0)),"",INDIRECT("'SorP'!$A$"&amp;MATCH($J89,SorP!$B$1:$B$6230,0))))</f>
        <v>JP-11</v>
      </c>
      <c r="U89" s="238"/>
      <c r="V89" s="270">
        <f ca="1">IF(C89="",NA(),MATCH($B89&amp;$C89,'Smelter Look-up'!$J:$J,0))</f>
        <v>276</v>
      </c>
      <c r="W89" s="271"/>
      <c r="X89" s="271">
        <f t="shared" ca="1" si="13"/>
        <v>0</v>
      </c>
      <c r="Y89" s="271"/>
      <c r="Z89" s="271"/>
      <c r="AB89" s="273" t="str">
        <f t="shared" ca="1" si="14"/>
        <v>GoldTokuriki Honten Co., Ltd.</v>
      </c>
    </row>
    <row r="90" spans="1:28" s="272" customFormat="1" ht="76.5">
      <c r="A90" s="353" t="s">
        <v>765</v>
      </c>
      <c r="B90" s="215" t="str">
        <f ca="1">IF(LEN(A90)=0,"",INDEX('Smelter Look-up'!$A:$A,MATCH($A90,'Smelter Look-up'!$E:$E,0)))</f>
        <v>Tantalum</v>
      </c>
      <c r="C90" s="219" t="str">
        <f ca="1">IF(LEN(A90)=0,"",INDEX('Smelter Look-up'!$C:$C,MATCH($A90,'Smelter Look-up'!$E:$E,0)))</f>
        <v>Ulba Metallurgical Plant JSC</v>
      </c>
      <c r="D90" s="278"/>
      <c r="E90" s="215" t="str">
        <f ca="1">IF(ISERROR($V90),"",OFFSET('Smelter Look-up'!$D$4,$V90-4,0)&amp;"")</f>
        <v>KAZAKHSTAN</v>
      </c>
      <c r="F90" s="215" t="str">
        <f ca="1">IF(ISERROR($V90),"",OFFSET('Smelter Look-up'!$E$4,$V90-4,0))</f>
        <v>CID001969</v>
      </c>
      <c r="G90" s="215" t="str">
        <f ca="1">IF(C90=$X$4,"Enter smelter details",IF(ISERROR($V90),"",OFFSET('Smelter Look-up'!$F$4,$V90-4,0)))</f>
        <v>RMI</v>
      </c>
      <c r="H90" s="216">
        <f ca="1">IF(ISERROR($V90),"",OFFSET('Smelter Look-up'!$G$4,$V90-4,0))</f>
        <v>0</v>
      </c>
      <c r="I90" s="217" t="str">
        <f ca="1">IF(ISERROR($V90),"",OFFSET('Smelter Look-up'!$H$4,$V90-4,0))</f>
        <v>Ust-Kamenogorsk</v>
      </c>
      <c r="J90" s="217" t="str">
        <f ca="1">IF(ISERROR($V90),"",OFFSET('Smelter Look-up'!$I$4,$V90-4,0))</f>
        <v>Qaraghandy oblysy</v>
      </c>
      <c r="K90" s="268"/>
      <c r="L90" s="268"/>
      <c r="M90" s="268"/>
      <c r="N90" s="268"/>
      <c r="O90" s="268"/>
      <c r="P90" s="218"/>
      <c r="Q90" s="269"/>
      <c r="R90" s="215" t="str">
        <f ca="1">IF(ISERROR($V90),"",OFFSET('Smelter Look-up'!$C$4,$V90-4,0)&amp;"")</f>
        <v>Ulba Metallurgical Plant JSC</v>
      </c>
      <c r="S90" s="222" t="str">
        <f t="shared" ca="1" si="12"/>
        <v>KZ</v>
      </c>
      <c r="T90" s="222" t="str">
        <f ca="1">IF(B90="","",IF(ISERROR(MATCH($J90,SorP!$B$1:$B$6230,0)),"",INDIRECT("'SorP'!$A$"&amp;MATCH($J90,SorP!$B$1:$B$6230,0))))</f>
        <v>KZ-KAR</v>
      </c>
      <c r="U90" s="238"/>
      <c r="V90" s="270">
        <f ca="1">IF(C90="",NA(),MATCH($B90&amp;$C90,'Smelter Look-up'!$J:$J,0))</f>
        <v>374</v>
      </c>
      <c r="W90" s="271"/>
      <c r="X90" s="271">
        <f t="shared" ca="1" si="13"/>
        <v>0</v>
      </c>
      <c r="Y90" s="271"/>
      <c r="Z90" s="271"/>
      <c r="AB90" s="273" t="str">
        <f t="shared" ca="1" si="14"/>
        <v>TantalumUlba Metallurgical Plant JSC</v>
      </c>
    </row>
    <row r="91" spans="1:28" s="272" customFormat="1" ht="102">
      <c r="A91" s="353" t="s">
        <v>738</v>
      </c>
      <c r="B91" s="215" t="str">
        <f ca="1">IF(LEN(A91)=0,"",INDEX('Smelter Look-up'!$A:$A,MATCH($A91,'Smelter Look-up'!$E:$E,0)))</f>
        <v>Gold</v>
      </c>
      <c r="C91" s="219" t="str">
        <f ca="1">IF(LEN(A91)=0,"",INDEX('Smelter Look-up'!$C:$C,MATCH($A91,'Smelter Look-up'!$E:$E,0)))</f>
        <v>Umicore S.A. Business Unit Precious Metals Refining</v>
      </c>
      <c r="D91" s="278"/>
      <c r="E91" s="215" t="str">
        <f ca="1">IF(ISERROR($V91),"",OFFSET('Smelter Look-up'!$D$4,$V91-4,0)&amp;"")</f>
        <v>BELGIUM</v>
      </c>
      <c r="F91" s="215" t="str">
        <f ca="1">IF(ISERROR($V91),"",OFFSET('Smelter Look-up'!$E$4,$V91-4,0))</f>
        <v>CID001980</v>
      </c>
      <c r="G91" s="215" t="str">
        <f ca="1">IF(C91=$X$4,"Enter smelter details",IF(ISERROR($V91),"",OFFSET('Smelter Look-up'!$F$4,$V91-4,0)))</f>
        <v>RMI</v>
      </c>
      <c r="H91" s="216">
        <f ca="1">IF(ISERROR($V91),"",OFFSET('Smelter Look-up'!$G$4,$V91-4,0))</f>
        <v>0</v>
      </c>
      <c r="I91" s="217" t="str">
        <f ca="1">IF(ISERROR($V91),"",OFFSET('Smelter Look-up'!$H$4,$V91-4,0))</f>
        <v>Hoboken</v>
      </c>
      <c r="J91" s="217" t="str">
        <f ca="1">IF(ISERROR($V91),"",OFFSET('Smelter Look-up'!$I$4,$V91-4,0))</f>
        <v>Antwerpen</v>
      </c>
      <c r="K91" s="268"/>
      <c r="L91" s="268"/>
      <c r="M91" s="268"/>
      <c r="N91" s="268"/>
      <c r="O91" s="268"/>
      <c r="P91" s="218"/>
      <c r="Q91" s="269"/>
      <c r="R91" s="215" t="str">
        <f ca="1">IF(ISERROR($V91),"",OFFSET('Smelter Look-up'!$C$4,$V91-4,0)&amp;"")</f>
        <v>Umicore S.A. Business Unit Precious Metals Refining</v>
      </c>
      <c r="S91" s="222" t="str">
        <f t="shared" ca="1" si="12"/>
        <v>BE</v>
      </c>
      <c r="T91" s="222" t="str">
        <f ca="1">IF(B91="","",IF(ISERROR(MATCH($J91,SorP!$B$1:$B$6230,0)),"",INDIRECT("'SorP'!$A$"&amp;MATCH($J91,SorP!$B$1:$B$6230,0))))</f>
        <v>BE-VAN</v>
      </c>
      <c r="U91" s="238"/>
      <c r="V91" s="270">
        <f ca="1">IF(C91="",NA(),MATCH($B91&amp;$C91,'Smelter Look-up'!$J:$J,0))</f>
        <v>286</v>
      </c>
      <c r="W91" s="271"/>
      <c r="X91" s="271">
        <f t="shared" ca="1" si="13"/>
        <v>0</v>
      </c>
      <c r="Y91" s="271"/>
      <c r="Z91" s="271"/>
      <c r="AB91" s="273" t="str">
        <f t="shared" ca="1" si="14"/>
        <v>GoldUmicore S.A. Business Unit Precious Metals Refining</v>
      </c>
    </row>
    <row r="92" spans="1:28" s="272" customFormat="1" ht="76.5">
      <c r="A92" s="353" t="s">
        <v>739</v>
      </c>
      <c r="B92" s="215" t="str">
        <f ca="1">IF(LEN(A92)=0,"",INDEX('Smelter Look-up'!$A:$A,MATCH($A92,'Smelter Look-up'!$E:$E,0)))</f>
        <v>Gold</v>
      </c>
      <c r="C92" s="219" t="str">
        <f ca="1">IF(LEN(A92)=0,"",INDEX('Smelter Look-up'!$C:$C,MATCH($A92,'Smelter Look-up'!$E:$E,0)))</f>
        <v>United Precious Metal Refining, Inc.</v>
      </c>
      <c r="D92" s="278"/>
      <c r="E92" s="215" t="str">
        <f ca="1">IF(ISERROR($V92),"",OFFSET('Smelter Look-up'!$D$4,$V92-4,0)&amp;"")</f>
        <v>UNITED STATES OF AMERICA</v>
      </c>
      <c r="F92" s="215" t="str">
        <f ca="1">IF(ISERROR($V92),"",OFFSET('Smelter Look-up'!$E$4,$V92-4,0))</f>
        <v>CID001993</v>
      </c>
      <c r="G92" s="215" t="str">
        <f ca="1">IF(C92=$X$4,"Enter smelter details",IF(ISERROR($V92),"",OFFSET('Smelter Look-up'!$F$4,$V92-4,0)))</f>
        <v>RMI</v>
      </c>
      <c r="H92" s="216">
        <f ca="1">IF(ISERROR($V92),"",OFFSET('Smelter Look-up'!$G$4,$V92-4,0))</f>
        <v>0</v>
      </c>
      <c r="I92" s="217" t="str">
        <f ca="1">IF(ISERROR($V92),"",OFFSET('Smelter Look-up'!$H$4,$V92-4,0))</f>
        <v>Alden</v>
      </c>
      <c r="J92" s="217" t="str">
        <f ca="1">IF(ISERROR($V92),"",OFFSET('Smelter Look-up'!$I$4,$V92-4,0))</f>
        <v>New York</v>
      </c>
      <c r="K92" s="268"/>
      <c r="L92" s="268"/>
      <c r="M92" s="268"/>
      <c r="N92" s="268"/>
      <c r="O92" s="268"/>
      <c r="P92" s="218"/>
      <c r="Q92" s="269"/>
      <c r="R92" s="215" t="str">
        <f ca="1">IF(ISERROR($V92),"",OFFSET('Smelter Look-up'!$C$4,$V92-4,0)&amp;"")</f>
        <v>United Precious Metal Refining, Inc.</v>
      </c>
      <c r="S92" s="222" t="str">
        <f t="shared" ca="1" si="12"/>
        <v>US</v>
      </c>
      <c r="T92" s="222" t="str">
        <f ca="1">IF(B92="","",IF(ISERROR(MATCH($J92,SorP!$B$1:$B$6230,0)),"",INDIRECT("'SorP'!$A$"&amp;MATCH($J92,SorP!$B$1:$B$6230,0))))</f>
        <v>US-NY</v>
      </c>
      <c r="U92" s="238"/>
      <c r="V92" s="270">
        <f ca="1">IF(C92="",NA(),MATCH($B92&amp;$C92,'Smelter Look-up'!$J:$J,0))</f>
        <v>287</v>
      </c>
      <c r="W92" s="271"/>
      <c r="X92" s="271">
        <f t="shared" ca="1" si="13"/>
        <v>0</v>
      </c>
      <c r="Y92" s="271"/>
      <c r="Z92" s="271"/>
      <c r="AB92" s="273" t="str">
        <f t="shared" ca="1" si="14"/>
        <v>GoldUnited Precious Metal Refining, Inc.</v>
      </c>
    </row>
    <row r="93" spans="1:28" s="272" customFormat="1" ht="102">
      <c r="A93" s="353" t="s">
        <v>741</v>
      </c>
      <c r="B93" s="215" t="str">
        <f ca="1">IF(LEN(A93)=0,"",INDEX('Smelter Look-up'!$A:$A,MATCH($A93,'Smelter Look-up'!$E:$E,0)))</f>
        <v>Gold</v>
      </c>
      <c r="C93" s="219" t="str">
        <f ca="1">IF(LEN(A93)=0,"",INDEX('Smelter Look-up'!$C:$C,MATCH($A93,'Smelter Look-up'!$E:$E,0)))</f>
        <v>Western Australian Mint (T/a The Perth Mint)</v>
      </c>
      <c r="D93" s="278"/>
      <c r="E93" s="215" t="str">
        <f ca="1">IF(ISERROR($V93),"",OFFSET('Smelter Look-up'!$D$4,$V93-4,0)&amp;"")</f>
        <v>AUSTRALIA</v>
      </c>
      <c r="F93" s="215" t="str">
        <f ca="1">IF(ISERROR($V93),"",OFFSET('Smelter Look-up'!$E$4,$V93-4,0))</f>
        <v>CID002030</v>
      </c>
      <c r="G93" s="215" t="str">
        <f ca="1">IF(C93=$X$4,"Enter smelter details",IF(ISERROR($V93),"",OFFSET('Smelter Look-up'!$F$4,$V93-4,0)))</f>
        <v>RMI</v>
      </c>
      <c r="H93" s="216">
        <f ca="1">IF(ISERROR($V93),"",OFFSET('Smelter Look-up'!$G$4,$V93-4,0))</f>
        <v>0</v>
      </c>
      <c r="I93" s="217" t="str">
        <f ca="1">IF(ISERROR($V93),"",OFFSET('Smelter Look-up'!$H$4,$V93-4,0))</f>
        <v>Newburn</v>
      </c>
      <c r="J93" s="217" t="str">
        <f ca="1">IF(ISERROR($V93),"",OFFSET('Smelter Look-up'!$I$4,$V93-4,0))</f>
        <v>Western Australia</v>
      </c>
      <c r="K93" s="268"/>
      <c r="L93" s="268"/>
      <c r="M93" s="268"/>
      <c r="N93" s="268"/>
      <c r="O93" s="268"/>
      <c r="P93" s="218"/>
      <c r="Q93" s="269"/>
      <c r="R93" s="215" t="str">
        <f ca="1">IF(ISERROR($V93),"",OFFSET('Smelter Look-up'!$C$4,$V93-4,0)&amp;"")</f>
        <v>Western Australian Mint (T/a The Perth Mint)</v>
      </c>
      <c r="S93" s="222" t="str">
        <f t="shared" ca="1" si="12"/>
        <v>AU</v>
      </c>
      <c r="T93" s="222" t="str">
        <f ca="1">IF(B93="","",IF(ISERROR(MATCH($J93,SorP!$B$1:$B$6230,0)),"",INDIRECT("'SorP'!$A$"&amp;MATCH($J93,SorP!$B$1:$B$6230,0))))</f>
        <v>AU-WA</v>
      </c>
      <c r="U93" s="238"/>
      <c r="V93" s="270">
        <f ca="1">IF(C93="",NA(),MATCH($B93&amp;$C93,'Smelter Look-up'!$J:$J,0))</f>
        <v>291</v>
      </c>
      <c r="W93" s="271"/>
      <c r="X93" s="271">
        <f t="shared" ca="1" si="13"/>
        <v>0</v>
      </c>
      <c r="Y93" s="271"/>
      <c r="Z93" s="271"/>
      <c r="AB93" s="273" t="str">
        <f t="shared" ca="1" si="14"/>
        <v>GoldWestern Australian Mint (T/a The Perth Mint)</v>
      </c>
    </row>
    <row r="94" spans="1:28" s="272" customFormat="1" ht="76.5">
      <c r="A94" s="353" t="s">
        <v>789</v>
      </c>
      <c r="B94" s="215" t="str">
        <f ca="1">IF(LEN(A94)=0,"",INDEX('Smelter Look-up'!$A:$A,MATCH($A94,'Smelter Look-up'!$E:$E,0)))</f>
        <v>Tin</v>
      </c>
      <c r="C94" s="219" t="str">
        <f ca="1">IF(LEN(A94)=0,"",INDEX('Smelter Look-up'!$C:$C,MATCH($A94,'Smelter Look-up'!$E:$E,0)))</f>
        <v>White Solder Metalurgia e Mineracao Ltda.</v>
      </c>
      <c r="D94" s="278"/>
      <c r="E94" s="215" t="str">
        <f ca="1">IF(ISERROR($V94),"",OFFSET('Smelter Look-up'!$D$4,$V94-4,0)&amp;"")</f>
        <v>BRAZIL</v>
      </c>
      <c r="F94" s="215" t="str">
        <f ca="1">IF(ISERROR($V94),"",OFFSET('Smelter Look-up'!$E$4,$V94-4,0))</f>
        <v>CID002036</v>
      </c>
      <c r="G94" s="215" t="str">
        <f ca="1">IF(C94=$X$4,"Enter smelter details",IF(ISERROR($V94),"",OFFSET('Smelter Look-up'!$F$4,$V94-4,0)))</f>
        <v>RMI</v>
      </c>
      <c r="H94" s="216">
        <f ca="1">IF(ISERROR($V94),"",OFFSET('Smelter Look-up'!$G$4,$V94-4,0))</f>
        <v>0</v>
      </c>
      <c r="I94" s="217" t="str">
        <f ca="1">IF(ISERROR($V94),"",OFFSET('Smelter Look-up'!$H$4,$V94-4,0))</f>
        <v>Ariquemes</v>
      </c>
      <c r="J94" s="217" t="str">
        <f ca="1">IF(ISERROR($V94),"",OFFSET('Smelter Look-up'!$I$4,$V94-4,0))</f>
        <v>Rondônia</v>
      </c>
      <c r="K94" s="268"/>
      <c r="L94" s="268"/>
      <c r="M94" s="268"/>
      <c r="N94" s="268"/>
      <c r="O94" s="268"/>
      <c r="P94" s="218"/>
      <c r="Q94" s="269"/>
      <c r="R94" s="215" t="str">
        <f ca="1">IF(ISERROR($V94),"",OFFSET('Smelter Look-up'!$C$4,$V94-4,0)&amp;"")</f>
        <v>White Solder Metalurgia e Mineracao Ltda.</v>
      </c>
      <c r="S94" s="222" t="str">
        <f t="shared" ca="1" si="12"/>
        <v>BR</v>
      </c>
      <c r="T94" s="222" t="str">
        <f ca="1">IF(B94="","",IF(ISERROR(MATCH($J94,SorP!$B$1:$B$6230,0)),"",INDIRECT("'SorP'!$A$"&amp;MATCH($J94,SorP!$B$1:$B$6230,0))))</f>
        <v>BR-RO</v>
      </c>
      <c r="U94" s="238"/>
      <c r="V94" s="270">
        <f ca="1">IF(C94="",NA(),MATCH($B94&amp;$C94,'Smelter Look-up'!$J:$J,0))</f>
        <v>512</v>
      </c>
      <c r="W94" s="271"/>
      <c r="X94" s="271">
        <f t="shared" ca="1" si="13"/>
        <v>0</v>
      </c>
      <c r="Y94" s="271"/>
      <c r="Z94" s="271"/>
      <c r="AB94" s="273" t="str">
        <f t="shared" ca="1" si="14"/>
        <v>TinWhite Solder Metalurgia e Mineracao Ltda.</v>
      </c>
    </row>
    <row r="95" spans="1:28" s="272" customFormat="1" ht="89.25">
      <c r="A95" s="353" t="s">
        <v>802</v>
      </c>
      <c r="B95" s="215" t="str">
        <f ca="1">IF(LEN(A95)=0,"",INDEX('Smelter Look-up'!$A:$A,MATCH($A95,'Smelter Look-up'!$E:$E,0)))</f>
        <v>Tungsten</v>
      </c>
      <c r="C95" s="219" t="str">
        <f ca="1">IF(LEN(A95)=0,"",INDEX('Smelter Look-up'!$C:$C,MATCH($A95,'Smelter Look-up'!$E:$E,0)))</f>
        <v>Wolfram Bergbau und Hutten AG</v>
      </c>
      <c r="D95" s="278"/>
      <c r="E95" s="215" t="str">
        <f ca="1">IF(ISERROR($V95),"",OFFSET('Smelter Look-up'!$D$4,$V95-4,0)&amp;"")</f>
        <v>AUSTRIA</v>
      </c>
      <c r="F95" s="215" t="str">
        <f ca="1">IF(ISERROR($V95),"",OFFSET('Smelter Look-up'!$E$4,$V95-4,0))</f>
        <v>CID002044</v>
      </c>
      <c r="G95" s="215" t="str">
        <f ca="1">IF(C95=$X$4,"Enter smelter details",IF(ISERROR($V95),"",OFFSET('Smelter Look-up'!$F$4,$V95-4,0)))</f>
        <v>RMI</v>
      </c>
      <c r="H95" s="216">
        <f ca="1">IF(ISERROR($V95),"",OFFSET('Smelter Look-up'!$G$4,$V95-4,0))</f>
        <v>0</v>
      </c>
      <c r="I95" s="217" t="str">
        <f ca="1">IF(ISERROR($V95),"",OFFSET('Smelter Look-up'!$H$4,$V95-4,0))</f>
        <v>St. Martin i-S</v>
      </c>
      <c r="J95" s="217" t="str">
        <f ca="1">IF(ISERROR($V95),"",OFFSET('Smelter Look-up'!$I$4,$V95-4,0))</f>
        <v>Steiermark</v>
      </c>
      <c r="K95" s="268"/>
      <c r="L95" s="268"/>
      <c r="M95" s="268"/>
      <c r="N95" s="268"/>
      <c r="O95" s="268"/>
      <c r="P95" s="218"/>
      <c r="Q95" s="269"/>
      <c r="R95" s="215" t="str">
        <f ca="1">IF(ISERROR($V95),"",OFFSET('Smelter Look-up'!$C$4,$V95-4,0)&amp;"")</f>
        <v>Wolfram Bergbau und Hutten AG</v>
      </c>
      <c r="S95" s="222" t="str">
        <f t="shared" ca="1" si="12"/>
        <v>AT</v>
      </c>
      <c r="T95" s="222" t="str">
        <f ca="1">IF(B95="","",IF(ISERROR(MATCH($J95,SorP!$B$1:$B$6230,0)),"",INDIRECT("'SorP'!$A$"&amp;MATCH($J95,SorP!$B$1:$B$6230,0))))</f>
        <v>AT-6</v>
      </c>
      <c r="U95" s="238"/>
      <c r="V95" s="270">
        <f ca="1">IF(C95="",NA(),MATCH($B95&amp;$C95,'Smelter Look-up'!$J:$J,0))</f>
        <v>600</v>
      </c>
      <c r="W95" s="271"/>
      <c r="X95" s="271">
        <f t="shared" ca="1" si="13"/>
        <v>0</v>
      </c>
      <c r="Y95" s="271"/>
      <c r="Z95" s="271"/>
      <c r="AB95" s="273" t="str">
        <f t="shared" ca="1" si="14"/>
        <v>TungstenWolfram Bergbau und Hutten AG</v>
      </c>
    </row>
    <row r="96" spans="1:28" s="272" customFormat="1" ht="63.75">
      <c r="A96" s="353" t="s">
        <v>803</v>
      </c>
      <c r="B96" s="215" t="str">
        <f ca="1">IF(LEN(A96)=0,"",INDEX('Smelter Look-up'!$A:$A,MATCH($A96,'Smelter Look-up'!$E:$E,0)))</f>
        <v>Tungsten</v>
      </c>
      <c r="C96" s="219" t="str">
        <f ca="1">IF(LEN(A96)=0,"",INDEX('Smelter Look-up'!$C:$C,MATCH($A96,'Smelter Look-up'!$E:$E,0)))</f>
        <v>Xiamen Tungsten Co., Ltd.</v>
      </c>
      <c r="D96" s="278"/>
      <c r="E96" s="215" t="str">
        <f ca="1">IF(ISERROR($V96),"",OFFSET('Smelter Look-up'!$D$4,$V96-4,0)&amp;"")</f>
        <v>CHINA</v>
      </c>
      <c r="F96" s="215" t="str">
        <f ca="1">IF(ISERROR($V96),"",OFFSET('Smelter Look-up'!$E$4,$V96-4,0))</f>
        <v>CID002082</v>
      </c>
      <c r="G96" s="215" t="str">
        <f ca="1">IF(C96=$X$4,"Enter smelter details",IF(ISERROR($V96),"",OFFSET('Smelter Look-up'!$F$4,$V96-4,0)))</f>
        <v>RMI</v>
      </c>
      <c r="H96" s="216">
        <f ca="1">IF(ISERROR($V96),"",OFFSET('Smelter Look-up'!$G$4,$V96-4,0))</f>
        <v>0</v>
      </c>
      <c r="I96" s="217" t="str">
        <f ca="1">IF(ISERROR($V96),"",OFFSET('Smelter Look-up'!$H$4,$V96-4,0))</f>
        <v>Xiamen</v>
      </c>
      <c r="J96" s="217" t="str">
        <f ca="1">IF(ISERROR($V96),"",OFFSET('Smelter Look-up'!$I$4,$V96-4,0))</f>
        <v>Fujian Sheng</v>
      </c>
      <c r="K96" s="268"/>
      <c r="L96" s="268"/>
      <c r="M96" s="268"/>
      <c r="N96" s="268"/>
      <c r="O96" s="268"/>
      <c r="P96" s="218"/>
      <c r="Q96" s="269"/>
      <c r="R96" s="215" t="str">
        <f ca="1">IF(ISERROR($V96),"",OFFSET('Smelter Look-up'!$C$4,$V96-4,0)&amp;"")</f>
        <v>Xiamen Tungsten Co., Ltd.</v>
      </c>
      <c r="S96" s="222" t="str">
        <f t="shared" ca="1" si="12"/>
        <v>CN</v>
      </c>
      <c r="T96" s="222" t="str">
        <f ca="1">IF(B96="","",IF(ISERROR(MATCH($J96,SorP!$B$1:$B$6230,0)),"",INDIRECT("'SorP'!$A$"&amp;MATCH($J96,SorP!$B$1:$B$6230,0))))</f>
        <v>CN-FJ</v>
      </c>
      <c r="U96" s="238"/>
      <c r="V96" s="270">
        <f ca="1">IF(C96="",NA(),MATCH($B96&amp;$C96,'Smelter Look-up'!$J:$J,0))</f>
        <v>605</v>
      </c>
      <c r="W96" s="271"/>
      <c r="X96" s="271">
        <f t="shared" ca="1" si="13"/>
        <v>0</v>
      </c>
      <c r="Y96" s="271"/>
      <c r="Z96" s="271"/>
      <c r="AB96" s="273" t="str">
        <f t="shared" ca="1" si="14"/>
        <v>TungstenXiamen Tungsten Co., Ltd.</v>
      </c>
    </row>
    <row r="97" spans="1:28" s="272" customFormat="1" ht="102">
      <c r="A97" s="353" t="s">
        <v>790</v>
      </c>
      <c r="B97" s="215" t="str">
        <f ca="1">IF(LEN(A97)=0,"",INDEX('Smelter Look-up'!$A:$A,MATCH($A97,'Smelter Look-up'!$E:$E,0)))</f>
        <v>Tin</v>
      </c>
      <c r="C97" s="219" t="str">
        <f ca="1">IF(LEN(A97)=0,"",INDEX('Smelter Look-up'!$C:$C,MATCH($A97,'Smelter Look-up'!$E:$E,0)))</f>
        <v>Yunnan Chengfeng Non-ferrous Metals Co., Ltd.</v>
      </c>
      <c r="D97" s="278"/>
      <c r="E97" s="215" t="str">
        <f ca="1">IF(ISERROR($V97),"",OFFSET('Smelter Look-up'!$D$4,$V97-4,0)&amp;"")</f>
        <v>CHINA</v>
      </c>
      <c r="F97" s="215" t="str">
        <f ca="1">IF(ISERROR($V97),"",OFFSET('Smelter Look-up'!$E$4,$V97-4,0))</f>
        <v>CID002158</v>
      </c>
      <c r="G97" s="215" t="str">
        <f ca="1">IF(C97=$X$4,"Enter smelter details",IF(ISERROR($V97),"",OFFSET('Smelter Look-up'!$F$4,$V97-4,0)))</f>
        <v>RMI</v>
      </c>
      <c r="H97" s="216">
        <f ca="1">IF(ISERROR($V97),"",OFFSET('Smelter Look-up'!$G$4,$V97-4,0))</f>
        <v>0</v>
      </c>
      <c r="I97" s="217" t="str">
        <f ca="1">IF(ISERROR($V97),"",OFFSET('Smelter Look-up'!$H$4,$V97-4,0))</f>
        <v>Gejiu</v>
      </c>
      <c r="J97" s="217" t="str">
        <f ca="1">IF(ISERROR($V97),"",OFFSET('Smelter Look-up'!$I$4,$V97-4,0))</f>
        <v>Yunnan Sheng</v>
      </c>
      <c r="K97" s="268"/>
      <c r="L97" s="268"/>
      <c r="M97" s="268"/>
      <c r="N97" s="268"/>
      <c r="O97" s="268"/>
      <c r="P97" s="218"/>
      <c r="Q97" s="269"/>
      <c r="R97" s="215" t="str">
        <f ca="1">IF(ISERROR($V97),"",OFFSET('Smelter Look-up'!$C$4,$V97-4,0)&amp;"")</f>
        <v>Yunnan Chengfeng Non-ferrous Metals Co., Ltd.</v>
      </c>
      <c r="S97" s="222" t="str">
        <f t="shared" ca="1" si="12"/>
        <v>CN</v>
      </c>
      <c r="T97" s="222" t="str">
        <f ca="1">IF(B97="","",IF(ISERROR(MATCH($J97,SorP!$B$1:$B$6230,0)),"",INDIRECT("'SorP'!$A$"&amp;MATCH($J97,SorP!$B$1:$B$6230,0))))</f>
        <v>CN-YN</v>
      </c>
      <c r="U97" s="238"/>
      <c r="V97" s="270">
        <f ca="1">IF(C97="",NA(),MATCH($B97&amp;$C97,'Smelter Look-up'!$J:$J,0))</f>
        <v>520</v>
      </c>
      <c r="W97" s="271"/>
      <c r="X97" s="271">
        <f t="shared" ca="1" si="13"/>
        <v>0</v>
      </c>
      <c r="Y97" s="271"/>
      <c r="Z97" s="271"/>
      <c r="AB97" s="273" t="str">
        <f t="shared" ca="1" si="14"/>
        <v>TinYunnan Chengfeng Non-ferrous Metals Co., Ltd.</v>
      </c>
    </row>
    <row r="98" spans="1:28" s="272" customFormat="1" ht="63.75">
      <c r="A98" s="353" t="s">
        <v>791</v>
      </c>
      <c r="B98" s="215" t="str">
        <f ca="1">IF(LEN(A98)=0,"",INDEX('Smelter Look-up'!$A:$A,MATCH($A98,'Smelter Look-up'!$E:$E,0)))</f>
        <v>Tin</v>
      </c>
      <c r="C98" s="219" t="str">
        <f ca="1">IF(LEN(A98)=0,"",INDEX('Smelter Look-up'!$C:$C,MATCH($A98,'Smelter Look-up'!$E:$E,0)))</f>
        <v>Yunnan Tin Company Limited</v>
      </c>
      <c r="D98" s="278"/>
      <c r="E98" s="215" t="str">
        <f ca="1">IF(ISERROR($V98),"",OFFSET('Smelter Look-up'!$D$4,$V98-4,0)&amp;"")</f>
        <v>CHINA</v>
      </c>
      <c r="F98" s="215" t="str">
        <f ca="1">IF(ISERROR($V98),"",OFFSET('Smelter Look-up'!$E$4,$V98-4,0))</f>
        <v>CID002180</v>
      </c>
      <c r="G98" s="215" t="str">
        <f ca="1">IF(C98=$X$4,"Enter smelter details",IF(ISERROR($V98),"",OFFSET('Smelter Look-up'!$F$4,$V98-4,0)))</f>
        <v>RMI</v>
      </c>
      <c r="H98" s="216">
        <f ca="1">IF(ISERROR($V98),"",OFFSET('Smelter Look-up'!$G$4,$V98-4,0))</f>
        <v>0</v>
      </c>
      <c r="I98" s="217" t="str">
        <f ca="1">IF(ISERROR($V98),"",OFFSET('Smelter Look-up'!$H$4,$V98-4,0))</f>
        <v>Gejiu</v>
      </c>
      <c r="J98" s="217" t="str">
        <f ca="1">IF(ISERROR($V98),"",OFFSET('Smelter Look-up'!$I$4,$V98-4,0))</f>
        <v>Yunnan Sheng</v>
      </c>
      <c r="K98" s="268"/>
      <c r="L98" s="268"/>
      <c r="M98" s="268"/>
      <c r="N98" s="268"/>
      <c r="O98" s="268"/>
      <c r="P98" s="218"/>
      <c r="Q98" s="269"/>
      <c r="R98" s="215" t="str">
        <f ca="1">IF(ISERROR($V98),"",OFFSET('Smelter Look-up'!$C$4,$V98-4,0)&amp;"")</f>
        <v>Yunnan Tin Company Limited</v>
      </c>
      <c r="S98" s="222" t="str">
        <f t="shared" ca="1" si="12"/>
        <v>CN</v>
      </c>
      <c r="T98" s="222" t="str">
        <f ca="1">IF(B98="","",IF(ISERROR(MATCH($J98,SorP!$B$1:$B$6230,0)),"",INDIRECT("'SorP'!$A$"&amp;MATCH($J98,SorP!$B$1:$B$6230,0))))</f>
        <v>CN-YN</v>
      </c>
      <c r="U98" s="238"/>
      <c r="V98" s="270">
        <f ca="1">IF(C98="",NA(),MATCH($B98&amp;$C98,'Smelter Look-up'!$J:$J,0))</f>
        <v>524</v>
      </c>
      <c r="W98" s="271"/>
      <c r="X98" s="271">
        <f t="shared" ca="1" si="13"/>
        <v>0</v>
      </c>
      <c r="Y98" s="271"/>
      <c r="Z98" s="271"/>
      <c r="AB98" s="273" t="str">
        <f t="shared" ca="1" si="14"/>
        <v>TinYunnan Tin Company Limited</v>
      </c>
    </row>
    <row r="99" spans="1:28" s="272" customFormat="1" ht="89.25">
      <c r="A99" s="353" t="s">
        <v>141</v>
      </c>
      <c r="B99" s="215" t="str">
        <f ca="1">IF(LEN(A99)=0,"",INDEX('Smelter Look-up'!$A:$A,MATCH($A99,'Smelter Look-up'!$E:$E,0)))</f>
        <v>Tungsten</v>
      </c>
      <c r="C99" s="219" t="str">
        <f ca="1">IF(LEN(A99)=0,"",INDEX('Smelter Look-up'!$C:$C,MATCH($A99,'Smelter Look-up'!$E:$E,0)))</f>
        <v>Jiangxi Yaosheng Tungsten Co., Ltd.</v>
      </c>
      <c r="D99" s="278"/>
      <c r="E99" s="215" t="str">
        <f ca="1">IF(ISERROR($V99),"",OFFSET('Smelter Look-up'!$D$4,$V99-4,0)&amp;"")</f>
        <v>CHINA</v>
      </c>
      <c r="F99" s="215" t="str">
        <f ca="1">IF(ISERROR($V99),"",OFFSET('Smelter Look-up'!$E$4,$V99-4,0))</f>
        <v>CID002316</v>
      </c>
      <c r="G99" s="215" t="str">
        <f ca="1">IF(C99=$X$4,"Enter smelter details",IF(ISERROR($V99),"",OFFSET('Smelter Look-up'!$F$4,$V99-4,0)))</f>
        <v>RMI</v>
      </c>
      <c r="H99" s="216">
        <f ca="1">IF(ISERROR($V99),"",OFFSET('Smelter Look-up'!$G$4,$V99-4,0))</f>
        <v>0</v>
      </c>
      <c r="I99" s="217" t="str">
        <f ca="1">IF(ISERROR($V99),"",OFFSET('Smelter Look-up'!$H$4,$V99-4,0))</f>
        <v>Ganzhou</v>
      </c>
      <c r="J99" s="217" t="str">
        <f ca="1">IF(ISERROR($V99),"",OFFSET('Smelter Look-up'!$I$4,$V99-4,0))</f>
        <v>Jiangxi Sheng</v>
      </c>
      <c r="K99" s="268"/>
      <c r="L99" s="268"/>
      <c r="M99" s="268"/>
      <c r="N99" s="268"/>
      <c r="O99" s="268"/>
      <c r="P99" s="218"/>
      <c r="Q99" s="269"/>
      <c r="R99" s="215" t="str">
        <f ca="1">IF(ISERROR($V99),"",OFFSET('Smelter Look-up'!$C$4,$V99-4,0)&amp;"")</f>
        <v>Jiangxi Yaosheng Tungsten Co., Ltd.</v>
      </c>
      <c r="S99" s="222" t="str">
        <f t="shared" ca="1" si="12"/>
        <v>CN</v>
      </c>
      <c r="T99" s="222" t="str">
        <f ca="1">IF(B99="","",IF(ISERROR(MATCH($J99,SorP!$B$1:$B$6230,0)),"",INDIRECT("'SorP'!$A$"&amp;MATCH($J99,SorP!$B$1:$B$6230,0))))</f>
        <v>CN-JX</v>
      </c>
      <c r="U99" s="238"/>
      <c r="V99" s="270">
        <f ca="1">IF(C99="",NA(),MATCH($B99&amp;$C99,'Smelter Look-up'!$J:$J,0))</f>
        <v>580</v>
      </c>
      <c r="W99" s="271"/>
      <c r="X99" s="271">
        <f t="shared" ca="1" si="13"/>
        <v>0</v>
      </c>
      <c r="Y99" s="271"/>
      <c r="Z99" s="271"/>
      <c r="AB99" s="273" t="str">
        <f t="shared" ca="1" si="14"/>
        <v>TungstenJiangxi Yaosheng Tungsten Co., Ltd.</v>
      </c>
    </row>
    <row r="100" spans="1:28" s="272" customFormat="1" ht="114.75">
      <c r="A100" s="353" t="s">
        <v>142</v>
      </c>
      <c r="B100" s="215" t="str">
        <f ca="1">IF(LEN(A100)=0,"",INDEX('Smelter Look-up'!$A:$A,MATCH($A100,'Smelter Look-up'!$E:$E,0)))</f>
        <v>Tungsten</v>
      </c>
      <c r="C100" s="219" t="str">
        <f ca="1">IF(LEN(A100)=0,"",INDEX('Smelter Look-up'!$C:$C,MATCH($A100,'Smelter Look-up'!$E:$E,0)))</f>
        <v>Jiangxi Xinsheng Tungsten Industry Co., Ltd.</v>
      </c>
      <c r="D100" s="278"/>
      <c r="E100" s="215" t="str">
        <f ca="1">IF(ISERROR($V100),"",OFFSET('Smelter Look-up'!$D$4,$V100-4,0)&amp;"")</f>
        <v>CHINA</v>
      </c>
      <c r="F100" s="215" t="str">
        <f ca="1">IF(ISERROR($V100),"",OFFSET('Smelter Look-up'!$E$4,$V100-4,0))</f>
        <v>CID002317</v>
      </c>
      <c r="G100" s="215" t="str">
        <f ca="1">IF(C100=$X$4,"Enter smelter details",IF(ISERROR($V100),"",OFFSET('Smelter Look-up'!$F$4,$V100-4,0)))</f>
        <v>RMI</v>
      </c>
      <c r="H100" s="216">
        <f ca="1">IF(ISERROR($V100),"",OFFSET('Smelter Look-up'!$G$4,$V100-4,0))</f>
        <v>0</v>
      </c>
      <c r="I100" s="217" t="str">
        <f ca="1">IF(ISERROR($V100),"",OFFSET('Smelter Look-up'!$H$4,$V100-4,0))</f>
        <v>Ganzhou</v>
      </c>
      <c r="J100" s="217" t="str">
        <f ca="1">IF(ISERROR($V100),"",OFFSET('Smelter Look-up'!$I$4,$V100-4,0))</f>
        <v>Jiangxi Sheng</v>
      </c>
      <c r="K100" s="268"/>
      <c r="L100" s="268"/>
      <c r="M100" s="268"/>
      <c r="N100" s="268"/>
      <c r="O100" s="268"/>
      <c r="P100" s="218"/>
      <c r="Q100" s="269"/>
      <c r="R100" s="215" t="str">
        <f ca="1">IF(ISERROR($V100),"",OFFSET('Smelter Look-up'!$C$4,$V100-4,0)&amp;"")</f>
        <v>Jiangxi Xinsheng Tungsten Industry Co., Ltd.</v>
      </c>
      <c r="S100" s="222" t="str">
        <f t="shared" ref="S100:S130" ca="1" si="15">IF(B100="","",IF(ISERROR(MATCH($E100,CL,0)),"Unknown",INDIRECT("'C'!$A$"&amp;MATCH($E100,CL,0)+1)))</f>
        <v>CN</v>
      </c>
      <c r="T100" s="222" t="str">
        <f ca="1">IF(B100="","",IF(ISERROR(MATCH($J100,SorP!$B$1:$B$6230,0)),"",INDIRECT("'SorP'!$A$"&amp;MATCH($J100,SorP!$B$1:$B$6230,0))))</f>
        <v>CN-JX</v>
      </c>
      <c r="U100" s="238"/>
      <c r="V100" s="270">
        <f ca="1">IF(C100="",NA(),MATCH($B100&amp;$C100,'Smelter Look-up'!$J:$J,0))</f>
        <v>579</v>
      </c>
      <c r="W100" s="271"/>
      <c r="X100" s="271">
        <f t="shared" ref="X100:X130" ca="1" si="16">IF(AND(C100="Smelter not listed",OR(LEN(D100)=0,LEN(E100)=0)),1,0)</f>
        <v>0</v>
      </c>
      <c r="Y100" s="271"/>
      <c r="Z100" s="271"/>
      <c r="AB100" s="273" t="str">
        <f t="shared" ref="AB100:AB130" ca="1" si="17">B100&amp;C100</f>
        <v>TungstenJiangxi Xinsheng Tungsten Industry Co., Ltd.</v>
      </c>
    </row>
    <row r="101" spans="1:28" s="272" customFormat="1" ht="76.5">
      <c r="A101" s="353" t="s">
        <v>145</v>
      </c>
      <c r="B101" s="215" t="str">
        <f ca="1">IF(LEN(A101)=0,"",INDEX('Smelter Look-up'!$A:$A,MATCH($A101,'Smelter Look-up'!$E:$E,0)))</f>
        <v>Tungsten</v>
      </c>
      <c r="C101" s="219" t="str">
        <f ca="1">IF(LEN(A101)=0,"",INDEX('Smelter Look-up'!$C:$C,MATCH($A101,'Smelter Look-up'!$E:$E,0)))</f>
        <v>Xiamen Tungsten (H.C.) Co., Ltd.</v>
      </c>
      <c r="D101" s="278"/>
      <c r="E101" s="215" t="str">
        <f ca="1">IF(ISERROR($V101),"",OFFSET('Smelter Look-up'!$D$4,$V101-4,0)&amp;"")</f>
        <v>CHINA</v>
      </c>
      <c r="F101" s="215" t="str">
        <f ca="1">IF(ISERROR($V101),"",OFFSET('Smelter Look-up'!$E$4,$V101-4,0))</f>
        <v>CID002320</v>
      </c>
      <c r="G101" s="215" t="str">
        <f ca="1">IF(C101=$X$4,"Enter smelter details",IF(ISERROR($V101),"",OFFSET('Smelter Look-up'!$F$4,$V101-4,0)))</f>
        <v>RMI</v>
      </c>
      <c r="H101" s="216">
        <f ca="1">IF(ISERROR($V101),"",OFFSET('Smelter Look-up'!$G$4,$V101-4,0))</f>
        <v>0</v>
      </c>
      <c r="I101" s="217" t="str">
        <f ca="1">IF(ISERROR($V101),"",OFFSET('Smelter Look-up'!$H$4,$V101-4,0))</f>
        <v>Xiamen</v>
      </c>
      <c r="J101" s="217" t="str">
        <f ca="1">IF(ISERROR($V101),"",OFFSET('Smelter Look-up'!$I$4,$V101-4,0))</f>
        <v>Fujian Sheng</v>
      </c>
      <c r="K101" s="268"/>
      <c r="L101" s="268"/>
      <c r="M101" s="268"/>
      <c r="N101" s="268"/>
      <c r="O101" s="268"/>
      <c r="P101" s="218"/>
      <c r="Q101" s="269"/>
      <c r="R101" s="215" t="str">
        <f ca="1">IF(ISERROR($V101),"",OFFSET('Smelter Look-up'!$C$4,$V101-4,0)&amp;"")</f>
        <v>Xiamen Tungsten (H.C.) Co., Ltd.</v>
      </c>
      <c r="S101" s="222" t="str">
        <f t="shared" ca="1" si="15"/>
        <v>CN</v>
      </c>
      <c r="T101" s="222" t="str">
        <f ca="1">IF(B101="","",IF(ISERROR(MATCH($J101,SorP!$B$1:$B$6230,0)),"",INDIRECT("'SorP'!$A$"&amp;MATCH($J101,SorP!$B$1:$B$6230,0))))</f>
        <v>CN-FJ</v>
      </c>
      <c r="U101" s="238"/>
      <c r="V101" s="270">
        <f ca="1">IF(C101="",NA(),MATCH($B101&amp;$C101,'Smelter Look-up'!$J:$J,0))</f>
        <v>604</v>
      </c>
      <c r="W101" s="271"/>
      <c r="X101" s="271">
        <f t="shared" ca="1" si="16"/>
        <v>0</v>
      </c>
      <c r="Y101" s="271"/>
      <c r="Z101" s="271"/>
      <c r="AB101" s="273" t="str">
        <f t="shared" ca="1" si="17"/>
        <v>TungstenXiamen Tungsten (H.C.) Co., Ltd.</v>
      </c>
    </row>
    <row r="102" spans="1:28" s="272" customFormat="1" ht="76.5">
      <c r="A102" s="353" t="s">
        <v>138</v>
      </c>
      <c r="B102" s="215" t="str">
        <f ca="1">IF(LEN(A102)=0,"",INDEX('Smelter Look-up'!$A:$A,MATCH($A102,'Smelter Look-up'!$E:$E,0)))</f>
        <v>Tungsten</v>
      </c>
      <c r="C102" s="219" t="str">
        <f ca="1">IF(LEN(A102)=0,"",INDEX('Smelter Look-up'!$C:$C,MATCH($A102,'Smelter Look-up'!$E:$E,0)))</f>
        <v>Jiangxi Gan Bei Tungsten Co., Ltd.</v>
      </c>
      <c r="D102" s="278"/>
      <c r="E102" s="215" t="str">
        <f ca="1">IF(ISERROR($V102),"",OFFSET('Smelter Look-up'!$D$4,$V102-4,0)&amp;"")</f>
        <v>CHINA</v>
      </c>
      <c r="F102" s="215" t="str">
        <f ca="1">IF(ISERROR($V102),"",OFFSET('Smelter Look-up'!$E$4,$V102-4,0))</f>
        <v>CID002321</v>
      </c>
      <c r="G102" s="215" t="str">
        <f ca="1">IF(C102=$X$4,"Enter smelter details",IF(ISERROR($V102),"",OFFSET('Smelter Look-up'!$F$4,$V102-4,0)))</f>
        <v>RMI</v>
      </c>
      <c r="H102" s="216">
        <f ca="1">IF(ISERROR($V102),"",OFFSET('Smelter Look-up'!$G$4,$V102-4,0))</f>
        <v>0</v>
      </c>
      <c r="I102" s="217" t="str">
        <f ca="1">IF(ISERROR($V102),"",OFFSET('Smelter Look-up'!$H$4,$V102-4,0))</f>
        <v>Xiushui</v>
      </c>
      <c r="J102" s="217" t="str">
        <f ca="1">IF(ISERROR($V102),"",OFFSET('Smelter Look-up'!$I$4,$V102-4,0))</f>
        <v>Jiangxi Sheng</v>
      </c>
      <c r="K102" s="268"/>
      <c r="L102" s="268"/>
      <c r="M102" s="268"/>
      <c r="N102" s="268"/>
      <c r="O102" s="268"/>
      <c r="P102" s="218"/>
      <c r="Q102" s="269"/>
      <c r="R102" s="215" t="str">
        <f ca="1">IF(ISERROR($V102),"",OFFSET('Smelter Look-up'!$C$4,$V102-4,0)&amp;"")</f>
        <v>Jiangxi Gan Bei Tungsten Co., Ltd.</v>
      </c>
      <c r="S102" s="222" t="str">
        <f t="shared" ca="1" si="15"/>
        <v>CN</v>
      </c>
      <c r="T102" s="222" t="str">
        <f ca="1">IF(B102="","",IF(ISERROR(MATCH($J102,SorP!$B$1:$B$6230,0)),"",INDIRECT("'SorP'!$A$"&amp;MATCH($J102,SorP!$B$1:$B$6230,0))))</f>
        <v>CN-JX</v>
      </c>
      <c r="U102" s="238"/>
      <c r="V102" s="270">
        <f ca="1">IF(C102="",NA(),MATCH($B102&amp;$C102,'Smelter Look-up'!$J:$J,0))</f>
        <v>574</v>
      </c>
      <c r="W102" s="271"/>
      <c r="X102" s="271">
        <f t="shared" ca="1" si="16"/>
        <v>0</v>
      </c>
      <c r="Y102" s="271"/>
      <c r="Z102" s="271"/>
      <c r="AB102" s="273" t="str">
        <f t="shared" ca="1" si="17"/>
        <v>TungstenJiangxi Gan Bei Tungsten Co., Ltd.</v>
      </c>
    </row>
    <row r="103" spans="1:28" s="272" customFormat="1" ht="51">
      <c r="A103" s="353" t="s">
        <v>1703</v>
      </c>
      <c r="B103" s="215" t="str">
        <f ca="1">IF(LEN(A103)=0,"",INDEX('Smelter Look-up'!$A:$A,MATCH($A103,'Smelter Look-up'!$E:$E,0)))</f>
        <v>Gold</v>
      </c>
      <c r="C103" s="219" t="str">
        <f ca="1">IF(LEN(A103)=0,"",INDEX('Smelter Look-up'!$C:$C,MATCH($A103,'Smelter Look-up'!$E:$E,0)))</f>
        <v>Geib Refining Corporation</v>
      </c>
      <c r="D103" s="278"/>
      <c r="E103" s="215" t="str">
        <f ca="1">IF(ISERROR($V103),"",OFFSET('Smelter Look-up'!$D$4,$V103-4,0)&amp;"")</f>
        <v>UNITED STATES OF AMERICA</v>
      </c>
      <c r="F103" s="215" t="str">
        <f ca="1">IF(ISERROR($V103),"",OFFSET('Smelter Look-up'!$E$4,$V103-4,0))</f>
        <v>CID002459</v>
      </c>
      <c r="G103" s="215" t="str">
        <f ca="1">IF(C103=$X$4,"Enter smelter details",IF(ISERROR($V103),"",OFFSET('Smelter Look-up'!$F$4,$V103-4,0)))</f>
        <v>RMI</v>
      </c>
      <c r="H103" s="216">
        <f ca="1">IF(ISERROR($V103),"",OFFSET('Smelter Look-up'!$G$4,$V103-4,0))</f>
        <v>0</v>
      </c>
      <c r="I103" s="217" t="str">
        <f ca="1">IF(ISERROR($V103),"",OFFSET('Smelter Look-up'!$H$4,$V103-4,0))</f>
        <v>Warwick</v>
      </c>
      <c r="J103" s="217" t="str">
        <f ca="1">IF(ISERROR($V103),"",OFFSET('Smelter Look-up'!$I$4,$V103-4,0))</f>
        <v>Rhode Island</v>
      </c>
      <c r="K103" s="268"/>
      <c r="L103" s="268"/>
      <c r="M103" s="268"/>
      <c r="N103" s="268"/>
      <c r="O103" s="268"/>
      <c r="P103" s="218"/>
      <c r="Q103" s="269"/>
      <c r="R103" s="215" t="str">
        <f ca="1">IF(ISERROR($V103),"",OFFSET('Smelter Look-up'!$C$4,$V103-4,0)&amp;"")</f>
        <v>Geib Refining Corporation</v>
      </c>
      <c r="S103" s="222" t="str">
        <f t="shared" ca="1" si="15"/>
        <v>US</v>
      </c>
      <c r="T103" s="222" t="str">
        <f ca="1">IF(B103="","",IF(ISERROR(MATCH($J103,SorP!$B$1:$B$6230,0)),"",INDIRECT("'SorP'!$A$"&amp;MATCH($J103,SorP!$B$1:$B$6230,0))))</f>
        <v>US-RI</v>
      </c>
      <c r="U103" s="238"/>
      <c r="V103" s="270">
        <f ca="1">IF(C103="",NA(),MATCH($B103&amp;$C103,'Smelter Look-up'!$J:$J,0))</f>
        <v>85</v>
      </c>
      <c r="W103" s="271"/>
      <c r="X103" s="271">
        <f t="shared" ca="1" si="16"/>
        <v>0</v>
      </c>
      <c r="Y103" s="271"/>
      <c r="Z103" s="271"/>
      <c r="AB103" s="273" t="str">
        <f t="shared" ca="1" si="17"/>
        <v>GoldGeib Refining Corporation</v>
      </c>
    </row>
    <row r="104" spans="1:28" s="272" customFormat="1" ht="89.25">
      <c r="A104" s="353" t="s">
        <v>393</v>
      </c>
      <c r="B104" s="215" t="str">
        <f ca="1">IF(LEN(A104)=0,"",INDEX('Smelter Look-up'!$A:$A,MATCH($A104,'Smelter Look-up'!$E:$E,0)))</f>
        <v>Tungsten</v>
      </c>
      <c r="C104" s="219" t="str">
        <f ca="1">IF(LEN(A104)=0,"",INDEX('Smelter Look-up'!$C:$C,MATCH($A104,'Smelter Look-up'!$E:$E,0)))</f>
        <v>Ganzhou Seadragon W &amp; Mo Co., Ltd.</v>
      </c>
      <c r="D104" s="278"/>
      <c r="E104" s="215" t="str">
        <f ca="1">IF(ISERROR($V104),"",OFFSET('Smelter Look-up'!$D$4,$V104-4,0)&amp;"")</f>
        <v>CHINA</v>
      </c>
      <c r="F104" s="215" t="str">
        <f ca="1">IF(ISERROR($V104),"",OFFSET('Smelter Look-up'!$E$4,$V104-4,0))</f>
        <v>CID002494</v>
      </c>
      <c r="G104" s="215" t="str">
        <f ca="1">IF(C104=$X$4,"Enter smelter details",IF(ISERROR($V104),"",OFFSET('Smelter Look-up'!$F$4,$V104-4,0)))</f>
        <v>RMI</v>
      </c>
      <c r="H104" s="216">
        <f ca="1">IF(ISERROR($V104),"",OFFSET('Smelter Look-up'!$G$4,$V104-4,0))</f>
        <v>0</v>
      </c>
      <c r="I104" s="217" t="str">
        <f ca="1">IF(ISERROR($V104),"",OFFSET('Smelter Look-up'!$H$4,$V104-4,0))</f>
        <v>Ganzhou</v>
      </c>
      <c r="J104" s="217" t="str">
        <f ca="1">IF(ISERROR($V104),"",OFFSET('Smelter Look-up'!$I$4,$V104-4,0))</f>
        <v>Jiangxi Sheng</v>
      </c>
      <c r="K104" s="268"/>
      <c r="L104" s="268"/>
      <c r="M104" s="268"/>
      <c r="N104" s="268"/>
      <c r="O104" s="268"/>
      <c r="P104" s="218"/>
      <c r="Q104" s="269"/>
      <c r="R104" s="215" t="str">
        <f ca="1">IF(ISERROR($V104),"",OFFSET('Smelter Look-up'!$C$4,$V104-4,0)&amp;"")</f>
        <v>Ganzhou Seadragon W &amp; Mo Co., Ltd.</v>
      </c>
      <c r="S104" s="222" t="str">
        <f t="shared" ca="1" si="15"/>
        <v>CN</v>
      </c>
      <c r="T104" s="222" t="str">
        <f ca="1">IF(B104="","",IF(ISERROR(MATCH($J104,SorP!$B$1:$B$6230,0)),"",INDIRECT("'SorP'!$A$"&amp;MATCH($J104,SorP!$B$1:$B$6230,0))))</f>
        <v>CN-JX</v>
      </c>
      <c r="U104" s="238"/>
      <c r="V104" s="270">
        <f ca="1">IF(C104="",NA(),MATCH($B104&amp;$C104,'Smelter Look-up'!$J:$J,0))</f>
        <v>558</v>
      </c>
      <c r="W104" s="271"/>
      <c r="X104" s="271">
        <f t="shared" ca="1" si="16"/>
        <v>0</v>
      </c>
      <c r="Y104" s="271"/>
      <c r="Z104" s="271"/>
      <c r="AB104" s="273" t="str">
        <f t="shared" ca="1" si="17"/>
        <v>TungstenGanzhou Seadragon W &amp; Mo Co., Ltd.</v>
      </c>
    </row>
    <row r="105" spans="1:28" s="272" customFormat="1" ht="63.75">
      <c r="A105" s="353" t="s">
        <v>1404</v>
      </c>
      <c r="B105" s="215" t="str">
        <f ca="1">IF(LEN(A105)=0,"",INDEX('Smelter Look-up'!$A:$A,MATCH($A105,'Smelter Look-up'!$E:$E,0)))</f>
        <v>Tin</v>
      </c>
      <c r="C105" s="219" t="str">
        <f ca="1">IF(LEN(A105)=0,"",INDEX('Smelter Look-up'!$C:$C,MATCH($A105,'Smelter Look-up'!$E:$E,0)))</f>
        <v>PT ATD Makmur Mandiri Jaya</v>
      </c>
      <c r="D105" s="278"/>
      <c r="E105" s="215" t="str">
        <f ca="1">IF(ISERROR($V105),"",OFFSET('Smelter Look-up'!$D$4,$V105-4,0)&amp;"")</f>
        <v>INDONESIA</v>
      </c>
      <c r="F105" s="215" t="str">
        <f ca="1">IF(ISERROR($V105),"",OFFSET('Smelter Look-up'!$E$4,$V105-4,0))</f>
        <v>CID002503</v>
      </c>
      <c r="G105" s="215" t="str">
        <f ca="1">IF(C105=$X$4,"Enter smelter details",IF(ISERROR($V105),"",OFFSET('Smelter Look-up'!$F$4,$V105-4,0)))</f>
        <v>RMI</v>
      </c>
      <c r="H105" s="216">
        <f ca="1">IF(ISERROR($V105),"",OFFSET('Smelter Look-up'!$G$4,$V105-4,0))</f>
        <v>0</v>
      </c>
      <c r="I105" s="217" t="str">
        <f ca="1">IF(ISERROR($V105),"",OFFSET('Smelter Look-up'!$H$4,$V105-4,0))</f>
        <v>Sungailiat</v>
      </c>
      <c r="J105" s="217" t="str">
        <f ca="1">IF(ISERROR($V105),"",OFFSET('Smelter Look-up'!$I$4,$V105-4,0))</f>
        <v>Kepulauan Bangka Belitung</v>
      </c>
      <c r="K105" s="268"/>
      <c r="L105" s="268"/>
      <c r="M105" s="268"/>
      <c r="N105" s="268"/>
      <c r="O105" s="268"/>
      <c r="P105" s="218"/>
      <c r="Q105" s="269"/>
      <c r="R105" s="215" t="str">
        <f ca="1">IF(ISERROR($V105),"",OFFSET('Smelter Look-up'!$C$4,$V105-4,0)&amp;"")</f>
        <v>PT ATD Makmur Mandiri Jaya</v>
      </c>
      <c r="S105" s="222" t="str">
        <f t="shared" ca="1" si="15"/>
        <v>ID</v>
      </c>
      <c r="T105" s="222" t="str">
        <f ca="1">IF(B105="","",IF(ISERROR(MATCH($J105,SorP!$B$1:$B$6230,0)),"",INDIRECT("'SorP'!$A$"&amp;MATCH($J105,SorP!$B$1:$B$6230,0))))</f>
        <v>ID-BB</v>
      </c>
      <c r="U105" s="238"/>
      <c r="V105" s="270">
        <f ca="1">IF(C105="",NA(),MATCH($B105&amp;$C105,'Smelter Look-up'!$J:$J,0))</f>
        <v>477</v>
      </c>
      <c r="W105" s="271"/>
      <c r="X105" s="271">
        <f t="shared" ca="1" si="16"/>
        <v>0</v>
      </c>
      <c r="Y105" s="271"/>
      <c r="Z105" s="271"/>
      <c r="AB105" s="273" t="str">
        <f t="shared" ca="1" si="17"/>
        <v>TinPT ATD Makmur Mandiri Jaya</v>
      </c>
    </row>
    <row r="106" spans="1:28" s="272" customFormat="1" ht="63.75">
      <c r="A106" s="353" t="s">
        <v>1396</v>
      </c>
      <c r="B106" s="215" t="str">
        <f ca="1">IF(LEN(A106)=0,"",INDEX('Smelter Look-up'!$A:$A,MATCH($A106,'Smelter Look-up'!$E:$E,0)))</f>
        <v>Tantalum</v>
      </c>
      <c r="C106" s="219" t="str">
        <f ca="1">IF(LEN(A106)=0,"",INDEX('Smelter Look-up'!$C:$C,MATCH($A106,'Smelter Look-up'!$E:$E,0)))</f>
        <v>D Block Metals, LLC</v>
      </c>
      <c r="D106" s="278"/>
      <c r="E106" s="215" t="str">
        <f ca="1">IF(ISERROR($V106),"",OFFSET('Smelter Look-up'!$D$4,$V106-4,0)&amp;"")</f>
        <v>UNITED STATES OF AMERICA</v>
      </c>
      <c r="F106" s="215" t="str">
        <f ca="1">IF(ISERROR($V106),"",OFFSET('Smelter Look-up'!$E$4,$V106-4,0))</f>
        <v>CID002504</v>
      </c>
      <c r="G106" s="215" t="str">
        <f ca="1">IF(C106=$X$4,"Enter smelter details",IF(ISERROR($V106),"",OFFSET('Smelter Look-up'!$F$4,$V106-4,0)))</f>
        <v>RMI</v>
      </c>
      <c r="H106" s="216">
        <f ca="1">IF(ISERROR($V106),"",OFFSET('Smelter Look-up'!$G$4,$V106-4,0))</f>
        <v>0</v>
      </c>
      <c r="I106" s="217" t="str">
        <f ca="1">IF(ISERROR($V106),"",OFFSET('Smelter Look-up'!$H$4,$V106-4,0))</f>
        <v>Gastonia</v>
      </c>
      <c r="J106" s="217" t="str">
        <f ca="1">IF(ISERROR($V106),"",OFFSET('Smelter Look-up'!$I$4,$V106-4,0))</f>
        <v>North Carolina</v>
      </c>
      <c r="K106" s="268"/>
      <c r="L106" s="268"/>
      <c r="M106" s="268"/>
      <c r="N106" s="268"/>
      <c r="O106" s="268"/>
      <c r="P106" s="218"/>
      <c r="Q106" s="269"/>
      <c r="R106" s="215" t="str">
        <f ca="1">IF(ISERROR($V106),"",OFFSET('Smelter Look-up'!$C$4,$V106-4,0)&amp;"")</f>
        <v>D Block Metals, LLC</v>
      </c>
      <c r="S106" s="222" t="str">
        <f t="shared" ca="1" si="15"/>
        <v>US</v>
      </c>
      <c r="T106" s="222" t="str">
        <f ca="1">IF(B106="","",IF(ISERROR(MATCH($J106,SorP!$B$1:$B$6230,0)),"",INDIRECT("'SorP'!$A$"&amp;MATCH($J106,SorP!$B$1:$B$6230,0))))</f>
        <v>US-NC</v>
      </c>
      <c r="U106" s="238"/>
      <c r="V106" s="270">
        <f ca="1">IF(C106="",NA(),MATCH($B106&amp;$C106,'Smelter Look-up'!$J:$J,0))</f>
        <v>318</v>
      </c>
      <c r="W106" s="271"/>
      <c r="X106" s="271">
        <f t="shared" ca="1" si="16"/>
        <v>0</v>
      </c>
      <c r="Y106" s="271"/>
      <c r="Z106" s="271"/>
      <c r="AB106" s="273" t="str">
        <f t="shared" ca="1" si="17"/>
        <v>TantalumD Block Metals, LLC</v>
      </c>
    </row>
    <row r="107" spans="1:28" s="272" customFormat="1" ht="76.5">
      <c r="A107" s="353" t="s">
        <v>1397</v>
      </c>
      <c r="B107" s="215" t="str">
        <f ca="1">IF(LEN(A107)=0,"",INDEX('Smelter Look-up'!$A:$A,MATCH($A107,'Smelter Look-up'!$E:$E,0)))</f>
        <v>Tantalum</v>
      </c>
      <c r="C107" s="219" t="str">
        <f ca="1">IF(LEN(A107)=0,"",INDEX('Smelter Look-up'!$C:$C,MATCH($A107,'Smelter Look-up'!$E:$E,0)))</f>
        <v>FIR Metals &amp; Resource Ltd.</v>
      </c>
      <c r="D107" s="278"/>
      <c r="E107" s="215" t="str">
        <f ca="1">IF(ISERROR($V107),"",OFFSET('Smelter Look-up'!$D$4,$V107-4,0)&amp;"")</f>
        <v>CHINA</v>
      </c>
      <c r="F107" s="215" t="str">
        <f ca="1">IF(ISERROR($V107),"",OFFSET('Smelter Look-up'!$E$4,$V107-4,0))</f>
        <v>CID002505</v>
      </c>
      <c r="G107" s="215" t="str">
        <f ca="1">IF(C107=$X$4,"Enter smelter details",IF(ISERROR($V107),"",OFFSET('Smelter Look-up'!$F$4,$V107-4,0)))</f>
        <v>RMI</v>
      </c>
      <c r="H107" s="216">
        <f ca="1">IF(ISERROR($V107),"",OFFSET('Smelter Look-up'!$G$4,$V107-4,0))</f>
        <v>0</v>
      </c>
      <c r="I107" s="217" t="str">
        <f ca="1">IF(ISERROR($V107),"",OFFSET('Smelter Look-up'!$H$4,$V107-4,0))</f>
        <v>Zhuzhou</v>
      </c>
      <c r="J107" s="217" t="str">
        <f ca="1">IF(ISERROR($V107),"",OFFSET('Smelter Look-up'!$I$4,$V107-4,0))</f>
        <v>Hunan Sheng</v>
      </c>
      <c r="K107" s="268"/>
      <c r="L107" s="268"/>
      <c r="M107" s="268"/>
      <c r="N107" s="268"/>
      <c r="O107" s="268"/>
      <c r="P107" s="218"/>
      <c r="Q107" s="269"/>
      <c r="R107" s="215" t="str">
        <f ca="1">IF(ISERROR($V107),"",OFFSET('Smelter Look-up'!$C$4,$V107-4,0)&amp;"")</f>
        <v>FIR Metals &amp; Resource Ltd.</v>
      </c>
      <c r="S107" s="222" t="str">
        <f t="shared" ca="1" si="15"/>
        <v>CN</v>
      </c>
      <c r="T107" s="222" t="str">
        <f ca="1">IF(B107="","",IF(ISERROR(MATCH($J107,SorP!$B$1:$B$6230,0)),"",INDIRECT("'SorP'!$A$"&amp;MATCH($J107,SorP!$B$1:$B$6230,0))))</f>
        <v>CN-HN</v>
      </c>
      <c r="U107" s="238"/>
      <c r="V107" s="270">
        <f ca="1">IF(C107="",NA(),MATCH($B107&amp;$C107,'Smelter Look-up'!$J:$J,0))</f>
        <v>322</v>
      </c>
      <c r="W107" s="271"/>
      <c r="X107" s="271">
        <f t="shared" ca="1" si="16"/>
        <v>0</v>
      </c>
      <c r="Y107" s="271"/>
      <c r="Z107" s="271"/>
      <c r="AB107" s="273" t="str">
        <f t="shared" ca="1" si="17"/>
        <v>TantalumFIR Metals &amp; Resource Ltd.</v>
      </c>
    </row>
    <row r="108" spans="1:28" s="272" customFormat="1" ht="114.75">
      <c r="A108" s="353" t="s">
        <v>1406</v>
      </c>
      <c r="B108" s="215" t="str">
        <f ca="1">IF(LEN(A108)=0,"",INDEX('Smelter Look-up'!$A:$A,MATCH($A108,'Smelter Look-up'!$E:$E,0)))</f>
        <v>Tungsten</v>
      </c>
      <c r="C108" s="219" t="str">
        <f ca="1">IF(LEN(A108)=0,"",INDEX('Smelter Look-up'!$C:$C,MATCH($A108,'Smelter Look-up'!$E:$E,0)))</f>
        <v>Chenzhou Diamond Tungsten Products Co., Ltd.</v>
      </c>
      <c r="D108" s="278"/>
      <c r="E108" s="215" t="str">
        <f ca="1">IF(ISERROR($V108),"",OFFSET('Smelter Look-up'!$D$4,$V108-4,0)&amp;"")</f>
        <v>CHINA</v>
      </c>
      <c r="F108" s="215" t="str">
        <f ca="1">IF(ISERROR($V108),"",OFFSET('Smelter Look-up'!$E$4,$V108-4,0))</f>
        <v>CID002513</v>
      </c>
      <c r="G108" s="215" t="str">
        <f ca="1">IF(C108=$X$4,"Enter smelter details",IF(ISERROR($V108),"",OFFSET('Smelter Look-up'!$F$4,$V108-4,0)))</f>
        <v>RMI</v>
      </c>
      <c r="H108" s="216">
        <f ca="1">IF(ISERROR($V108),"",OFFSET('Smelter Look-up'!$G$4,$V108-4,0))</f>
        <v>0</v>
      </c>
      <c r="I108" s="217" t="str">
        <f ca="1">IF(ISERROR($V108),"",OFFSET('Smelter Look-up'!$H$4,$V108-4,0))</f>
        <v>Chenzhou</v>
      </c>
      <c r="J108" s="217" t="str">
        <f ca="1">IF(ISERROR($V108),"",OFFSET('Smelter Look-up'!$I$4,$V108-4,0))</f>
        <v>Hunan Sheng</v>
      </c>
      <c r="K108" s="268"/>
      <c r="L108" s="268"/>
      <c r="M108" s="268"/>
      <c r="N108" s="268"/>
      <c r="O108" s="268"/>
      <c r="P108" s="218"/>
      <c r="Q108" s="269"/>
      <c r="R108" s="215" t="str">
        <f ca="1">IF(ISERROR($V108),"",OFFSET('Smelter Look-up'!$C$4,$V108-4,0)&amp;"")</f>
        <v>Chenzhou Diamond Tungsten Products Co., Ltd.</v>
      </c>
      <c r="S108" s="222" t="str">
        <f t="shared" ca="1" si="15"/>
        <v>CN</v>
      </c>
      <c r="T108" s="222" t="str">
        <f ca="1">IF(B108="","",IF(ISERROR(MATCH($J108,SorP!$B$1:$B$6230,0)),"",INDIRECT("'SorP'!$A$"&amp;MATCH($J108,SorP!$B$1:$B$6230,0))))</f>
        <v>CN-HN</v>
      </c>
      <c r="U108" s="238"/>
      <c r="V108" s="270">
        <f ca="1">IF(C108="",NA(),MATCH($B108&amp;$C108,'Smelter Look-up'!$J:$J,0))</f>
        <v>545</v>
      </c>
      <c r="W108" s="271"/>
      <c r="X108" s="271">
        <f t="shared" ca="1" si="16"/>
        <v>0</v>
      </c>
      <c r="Y108" s="271"/>
      <c r="Z108" s="271"/>
      <c r="AB108" s="273" t="str">
        <f t="shared" ca="1" si="17"/>
        <v>TungstenChenzhou Diamond Tungsten Products Co., Ltd.</v>
      </c>
    </row>
    <row r="109" spans="1:28" s="272" customFormat="1" ht="63.75">
      <c r="A109" s="353" t="s">
        <v>1402</v>
      </c>
      <c r="B109" s="215" t="str">
        <f ca="1">IF(LEN(A109)=0,"",INDEX('Smelter Look-up'!$A:$A,MATCH($A109,'Smelter Look-up'!$E:$E,0)))</f>
        <v>Tin</v>
      </c>
      <c r="C109" s="219" t="str">
        <f ca="1">IF(LEN(A109)=0,"",INDEX('Smelter Look-up'!$C:$C,MATCH($A109,'Smelter Look-up'!$E:$E,0)))</f>
        <v>O.M. Manufacturing Philippines, Inc.</v>
      </c>
      <c r="D109" s="278"/>
      <c r="E109" s="215" t="str">
        <f ca="1">IF(ISERROR($V109),"",OFFSET('Smelter Look-up'!$D$4,$V109-4,0)&amp;"")</f>
        <v>PHILIPPINES</v>
      </c>
      <c r="F109" s="215" t="str">
        <f ca="1">IF(ISERROR($V109),"",OFFSET('Smelter Look-up'!$E$4,$V109-4,0))</f>
        <v>CID002517</v>
      </c>
      <c r="G109" s="215" t="str">
        <f ca="1">IF(C109=$X$4,"Enter smelter details",IF(ISERROR($V109),"",OFFSET('Smelter Look-up'!$F$4,$V109-4,0)))</f>
        <v>RMI</v>
      </c>
      <c r="H109" s="216">
        <f ca="1">IF(ISERROR($V109),"",OFFSET('Smelter Look-up'!$G$4,$V109-4,0))</f>
        <v>0</v>
      </c>
      <c r="I109" s="217" t="str">
        <f ca="1">IF(ISERROR($V109),"",OFFSET('Smelter Look-up'!$H$4,$V109-4,0))</f>
        <v>Rosario</v>
      </c>
      <c r="J109" s="217" t="str">
        <f ca="1">IF(ISERROR($V109),"",OFFSET('Smelter Look-up'!$I$4,$V109-4,0))</f>
        <v>Cavite</v>
      </c>
      <c r="K109" s="268"/>
      <c r="L109" s="268"/>
      <c r="M109" s="268"/>
      <c r="N109" s="268"/>
      <c r="O109" s="268"/>
      <c r="P109" s="218"/>
      <c r="Q109" s="269"/>
      <c r="R109" s="215" t="str">
        <f ca="1">IF(ISERROR($V109),"",OFFSET('Smelter Look-up'!$C$4,$V109-4,0)&amp;"")</f>
        <v>O.M. Manufacturing Philippines, Inc.</v>
      </c>
      <c r="S109" s="222" t="str">
        <f t="shared" ca="1" si="15"/>
        <v>PH</v>
      </c>
      <c r="T109" s="222" t="str">
        <f ca="1">IF(B109="","",IF(ISERROR(MATCH($J109,SorP!$B$1:$B$6230,0)),"",INDIRECT("'SorP'!$A$"&amp;MATCH($J109,SorP!$B$1:$B$6230,0))))</f>
        <v>PH-CAV</v>
      </c>
      <c r="U109" s="238"/>
      <c r="V109" s="270">
        <f ca="1">IF(C109="",NA(),MATCH($B109&amp;$C109,'Smelter Look-up'!$J:$J,0))</f>
        <v>469</v>
      </c>
      <c r="W109" s="271"/>
      <c r="X109" s="271">
        <f t="shared" ca="1" si="16"/>
        <v>0</v>
      </c>
      <c r="Y109" s="271"/>
      <c r="Z109" s="271"/>
      <c r="AB109" s="273" t="str">
        <f t="shared" ca="1" si="17"/>
        <v>TinO.M. Manufacturing Philippines, Inc.</v>
      </c>
    </row>
    <row r="110" spans="1:28" s="272" customFormat="1" ht="63.75">
      <c r="A110" s="353" t="s">
        <v>1428</v>
      </c>
      <c r="B110" s="215" t="str">
        <f ca="1">IF(LEN(A110)=0,"",INDEX('Smelter Look-up'!$A:$A,MATCH($A110,'Smelter Look-up'!$E:$E,0)))</f>
        <v>Tungsten</v>
      </c>
      <c r="C110" s="219" t="str">
        <f ca="1">IF(LEN(A110)=0,"",INDEX('Smelter Look-up'!$C:$C,MATCH($A110,'Smelter Look-up'!$E:$E,0)))</f>
        <v>H.C. Starck Tungsten GmbH</v>
      </c>
      <c r="D110" s="278"/>
      <c r="E110" s="215" t="str">
        <f ca="1">IF(ISERROR($V110),"",OFFSET('Smelter Look-up'!$D$4,$V110-4,0)&amp;"")</f>
        <v>GERMANY</v>
      </c>
      <c r="F110" s="215" t="str">
        <f ca="1">IF(ISERROR($V110),"",OFFSET('Smelter Look-up'!$E$4,$V110-4,0))</f>
        <v>CID002541</v>
      </c>
      <c r="G110" s="215" t="str">
        <f ca="1">IF(C110=$X$4,"Enter smelter details",IF(ISERROR($V110),"",OFFSET('Smelter Look-up'!$F$4,$V110-4,0)))</f>
        <v>RMI</v>
      </c>
      <c r="H110" s="216">
        <f ca="1">IF(ISERROR($V110),"",OFFSET('Smelter Look-up'!$G$4,$V110-4,0))</f>
        <v>0</v>
      </c>
      <c r="I110" s="217" t="str">
        <f ca="1">IF(ISERROR($V110),"",OFFSET('Smelter Look-up'!$H$4,$V110-4,0))</f>
        <v>Goslar</v>
      </c>
      <c r="J110" s="217" t="str">
        <f ca="1">IF(ISERROR($V110),"",OFFSET('Smelter Look-up'!$I$4,$V110-4,0))</f>
        <v>Niedersachsen</v>
      </c>
      <c r="K110" s="268"/>
      <c r="L110" s="268"/>
      <c r="M110" s="268"/>
      <c r="N110" s="268"/>
      <c r="O110" s="268"/>
      <c r="P110" s="218"/>
      <c r="Q110" s="269"/>
      <c r="R110" s="215" t="str">
        <f ca="1">IF(ISERROR($V110),"",OFFSET('Smelter Look-up'!$C$4,$V110-4,0)&amp;"")</f>
        <v>H.C. Starck Tungsten GmbH</v>
      </c>
      <c r="S110" s="222" t="str">
        <f t="shared" ca="1" si="15"/>
        <v>DE</v>
      </c>
      <c r="T110" s="222" t="str">
        <f ca="1">IF(B110="","",IF(ISERROR(MATCH($J110,SorP!$B$1:$B$6230,0)),"",INDIRECT("'SorP'!$A$"&amp;MATCH($J110,SorP!$B$1:$B$6230,0))))</f>
        <v>DE-NI</v>
      </c>
      <c r="U110" s="238"/>
      <c r="V110" s="270">
        <f ca="1">IF(C110="",NA(),MATCH($B110&amp;$C110,'Smelter Look-up'!$J:$J,0))</f>
        <v>564</v>
      </c>
      <c r="W110" s="271"/>
      <c r="X110" s="271">
        <f t="shared" ca="1" si="16"/>
        <v>0</v>
      </c>
      <c r="Y110" s="271"/>
      <c r="Z110" s="271"/>
      <c r="AB110" s="273" t="str">
        <f t="shared" ca="1" si="17"/>
        <v>TungstenH.C. Starck Tungsten GmbH</v>
      </c>
    </row>
    <row r="111" spans="1:28" s="272" customFormat="1" ht="76.5">
      <c r="A111" s="353" t="s">
        <v>1429</v>
      </c>
      <c r="B111" s="215" t="str">
        <f ca="1">IF(LEN(A111)=0,"",INDEX('Smelter Look-up'!$A:$A,MATCH($A111,'Smelter Look-up'!$E:$E,0)))</f>
        <v>Tungsten</v>
      </c>
      <c r="C111" s="219" t="str">
        <f ca="1">IF(LEN(A111)=0,"",INDEX('Smelter Look-up'!$C:$C,MATCH($A111,'Smelter Look-up'!$E:$E,0)))</f>
        <v>TANIOBIS Smelting GmbH &amp; Co. KG</v>
      </c>
      <c r="D111" s="278"/>
      <c r="E111" s="215" t="str">
        <f ca="1">IF(ISERROR($V111),"",OFFSET('Smelter Look-up'!$D$4,$V111-4,0)&amp;"")</f>
        <v>GERMANY</v>
      </c>
      <c r="F111" s="215" t="str">
        <f ca="1">IF(ISERROR($V111),"",OFFSET('Smelter Look-up'!$E$4,$V111-4,0))</f>
        <v>CID002542</v>
      </c>
      <c r="G111" s="215" t="str">
        <f ca="1">IF(C111=$X$4,"Enter smelter details",IF(ISERROR($V111),"",OFFSET('Smelter Look-up'!$F$4,$V111-4,0)))</f>
        <v>RMI</v>
      </c>
      <c r="H111" s="216">
        <f ca="1">IF(ISERROR($V111),"",OFFSET('Smelter Look-up'!$G$4,$V111-4,0))</f>
        <v>0</v>
      </c>
      <c r="I111" s="217" t="str">
        <f ca="1">IF(ISERROR($V111),"",OFFSET('Smelter Look-up'!$H$4,$V111-4,0))</f>
        <v>Laufenburg</v>
      </c>
      <c r="J111" s="217" t="str">
        <f ca="1">IF(ISERROR($V111),"",OFFSET('Smelter Look-up'!$I$4,$V111-4,0))</f>
        <v>Baden-Württemberg</v>
      </c>
      <c r="K111" s="268"/>
      <c r="L111" s="268"/>
      <c r="M111" s="268"/>
      <c r="N111" s="268"/>
      <c r="O111" s="268"/>
      <c r="P111" s="218"/>
      <c r="Q111" s="269"/>
      <c r="R111" s="215" t="str">
        <f ca="1">IF(ISERROR($V111),"",OFFSET('Smelter Look-up'!$C$4,$V111-4,0)&amp;"")</f>
        <v>TANIOBIS Smelting GmbH &amp; Co. KG</v>
      </c>
      <c r="S111" s="222" t="str">
        <f t="shared" ca="1" si="15"/>
        <v>DE</v>
      </c>
      <c r="T111" s="222" t="str">
        <f ca="1">IF(B111="","",IF(ISERROR(MATCH($J111,SorP!$B$1:$B$6230,0)),"",INDIRECT("'SorP'!$A$"&amp;MATCH($J111,SorP!$B$1:$B$6230,0))))</f>
        <v>DE-BW</v>
      </c>
      <c r="U111" s="238"/>
      <c r="V111" s="270">
        <f ca="1">IF(C111="",NA(),MATCH($B111&amp;$C111,'Smelter Look-up'!$J:$J,0))</f>
        <v>596</v>
      </c>
      <c r="W111" s="271"/>
      <c r="X111" s="271">
        <f t="shared" ca="1" si="16"/>
        <v>0</v>
      </c>
      <c r="Y111" s="271"/>
      <c r="Z111" s="271"/>
      <c r="AB111" s="273" t="str">
        <f t="shared" ca="1" si="17"/>
        <v>TungstenTANIOBIS Smelting GmbH &amp; Co. KG</v>
      </c>
    </row>
    <row r="112" spans="1:28" s="272" customFormat="1" ht="76.5">
      <c r="A112" s="353" t="s">
        <v>1432</v>
      </c>
      <c r="B112" s="215" t="str">
        <f ca="1">IF(LEN(A112)=0,"",INDEX('Smelter Look-up'!$A:$A,MATCH($A112,'Smelter Look-up'!$E:$E,0)))</f>
        <v>Tungsten</v>
      </c>
      <c r="C112" s="219" t="str">
        <f ca="1">IF(LEN(A112)=0,"",INDEX('Smelter Look-up'!$C:$C,MATCH($A112,'Smelter Look-up'!$E:$E,0)))</f>
        <v>Masan High-Tech Materials</v>
      </c>
      <c r="D112" s="278"/>
      <c r="E112" s="215" t="str">
        <f ca="1">IF(ISERROR($V112),"",OFFSET('Smelter Look-up'!$D$4,$V112-4,0)&amp;"")</f>
        <v>VIET NAM</v>
      </c>
      <c r="F112" s="215" t="str">
        <f ca="1">IF(ISERROR($V112),"",OFFSET('Smelter Look-up'!$E$4,$V112-4,0))</f>
        <v>CID002543</v>
      </c>
      <c r="G112" s="215" t="str">
        <f ca="1">IF(C112=$X$4,"Enter smelter details",IF(ISERROR($V112),"",OFFSET('Smelter Look-up'!$F$4,$V112-4,0)))</f>
        <v>RMI</v>
      </c>
      <c r="H112" s="216">
        <f ca="1">IF(ISERROR($V112),"",OFFSET('Smelter Look-up'!$G$4,$V112-4,0))</f>
        <v>0</v>
      </c>
      <c r="I112" s="217" t="str">
        <f ca="1">IF(ISERROR($V112),"",OFFSET('Smelter Look-up'!$H$4,$V112-4,0))</f>
        <v>Dai Tu</v>
      </c>
      <c r="J112" s="217" t="str">
        <f ca="1">IF(ISERROR($V112),"",OFFSET('Smelter Look-up'!$I$4,$V112-4,0))</f>
        <v>Thái Nguyên</v>
      </c>
      <c r="K112" s="268"/>
      <c r="L112" s="268"/>
      <c r="M112" s="268"/>
      <c r="N112" s="268"/>
      <c r="O112" s="268"/>
      <c r="P112" s="218"/>
      <c r="Q112" s="269"/>
      <c r="R112" s="215" t="str">
        <f ca="1">IF(ISERROR($V112),"",OFFSET('Smelter Look-up'!$C$4,$V112-4,0)&amp;"")</f>
        <v>Masan High-Tech Materials</v>
      </c>
      <c r="S112" s="222" t="str">
        <f t="shared" ca="1" si="15"/>
        <v>VN</v>
      </c>
      <c r="T112" s="222" t="str">
        <f ca="1">IF(B112="","",IF(ISERROR(MATCH($J112,SorP!$B$1:$B$6230,0)),"",INDIRECT("'SorP'!$A$"&amp;MATCH($J112,SorP!$B$1:$B$6230,0))))</f>
        <v>VN-69</v>
      </c>
      <c r="U112" s="238"/>
      <c r="V112" s="270">
        <f ca="1">IF(C112="",NA(),MATCH($B112&amp;$C112,'Smelter Look-up'!$J:$J,0))</f>
        <v>587</v>
      </c>
      <c r="W112" s="271"/>
      <c r="X112" s="271">
        <f t="shared" ca="1" si="16"/>
        <v>0</v>
      </c>
      <c r="Y112" s="271"/>
      <c r="Z112" s="271"/>
      <c r="AB112" s="273" t="str">
        <f t="shared" ca="1" si="17"/>
        <v>TungstenMasan High-Tech Materials</v>
      </c>
    </row>
    <row r="113" spans="1:28" s="272" customFormat="1" ht="51">
      <c r="A113" s="353" t="s">
        <v>1416</v>
      </c>
      <c r="B113" s="215" t="str">
        <f ca="1">IF(LEN(A113)=0,"",INDEX('Smelter Look-up'!$A:$A,MATCH($A113,'Smelter Look-up'!$E:$E,0)))</f>
        <v>Tantalum</v>
      </c>
      <c r="C113" s="219" t="str">
        <f ca="1">IF(LEN(A113)=0,"",INDEX('Smelter Look-up'!$C:$C,MATCH($A113,'Smelter Look-up'!$E:$E,0)))</f>
        <v>TANIOBIS Co., Ltd.</v>
      </c>
      <c r="D113" s="278"/>
      <c r="E113" s="215" t="str">
        <f ca="1">IF(ISERROR($V113),"",OFFSET('Smelter Look-up'!$D$4,$V113-4,0)&amp;"")</f>
        <v>THAILAND</v>
      </c>
      <c r="F113" s="215" t="str">
        <f ca="1">IF(ISERROR($V113),"",OFFSET('Smelter Look-up'!$E$4,$V113-4,0))</f>
        <v>CID002544</v>
      </c>
      <c r="G113" s="215" t="str">
        <f ca="1">IF(C113=$X$4,"Enter smelter details",IF(ISERROR($V113),"",OFFSET('Smelter Look-up'!$F$4,$V113-4,0)))</f>
        <v>RMI</v>
      </c>
      <c r="H113" s="216">
        <f ca="1">IF(ISERROR($V113),"",OFFSET('Smelter Look-up'!$G$4,$V113-4,0))</f>
        <v>0</v>
      </c>
      <c r="I113" s="217" t="str">
        <f ca="1">IF(ISERROR($V113),"",OFFSET('Smelter Look-up'!$H$4,$V113-4,0))</f>
        <v>Map Ta Phut</v>
      </c>
      <c r="J113" s="217" t="str">
        <f ca="1">IF(ISERROR($V113),"",OFFSET('Smelter Look-up'!$I$4,$V113-4,0))</f>
        <v>Rayong</v>
      </c>
      <c r="K113" s="268"/>
      <c r="L113" s="268"/>
      <c r="M113" s="268"/>
      <c r="N113" s="268"/>
      <c r="O113" s="268"/>
      <c r="P113" s="218"/>
      <c r="Q113" s="269"/>
      <c r="R113" s="215" t="str">
        <f ca="1">IF(ISERROR($V113),"",OFFSET('Smelter Look-up'!$C$4,$V113-4,0)&amp;"")</f>
        <v>TANIOBIS Co., Ltd.</v>
      </c>
      <c r="S113" s="222" t="str">
        <f t="shared" ca="1" si="15"/>
        <v>TH</v>
      </c>
      <c r="T113" s="222" t="str">
        <f ca="1">IF(B113="","",IF(ISERROR(MATCH($J113,SorP!$B$1:$B$6230,0)),"",INDIRECT("'SorP'!$A$"&amp;MATCH($J113,SorP!$B$1:$B$6230,0))))</f>
        <v>TH-21</v>
      </c>
      <c r="U113" s="238"/>
      <c r="V113" s="270">
        <f ca="1">IF(C113="",NA(),MATCH($B113&amp;$C113,'Smelter Look-up'!$J:$J,0))</f>
        <v>368</v>
      </c>
      <c r="W113" s="271"/>
      <c r="X113" s="271">
        <f t="shared" ca="1" si="16"/>
        <v>0</v>
      </c>
      <c r="Y113" s="271"/>
      <c r="Z113" s="271"/>
      <c r="AB113" s="273" t="str">
        <f t="shared" ca="1" si="17"/>
        <v>TantalumTANIOBIS Co., Ltd.</v>
      </c>
    </row>
    <row r="114" spans="1:28" s="272" customFormat="1" ht="51">
      <c r="A114" s="353" t="s">
        <v>1417</v>
      </c>
      <c r="B114" s="215" t="str">
        <f ca="1">IF(LEN(A114)=0,"",INDEX('Smelter Look-up'!$A:$A,MATCH($A114,'Smelter Look-up'!$E:$E,0)))</f>
        <v>Tantalum</v>
      </c>
      <c r="C114" s="219" t="str">
        <f ca="1">IF(LEN(A114)=0,"",INDEX('Smelter Look-up'!$C:$C,MATCH($A114,'Smelter Look-up'!$E:$E,0)))</f>
        <v>TANIOBIS GmbH</v>
      </c>
      <c r="D114" s="278"/>
      <c r="E114" s="215" t="str">
        <f ca="1">IF(ISERROR($V114),"",OFFSET('Smelter Look-up'!$D$4,$V114-4,0)&amp;"")</f>
        <v>GERMANY</v>
      </c>
      <c r="F114" s="215" t="str">
        <f ca="1">IF(ISERROR($V114),"",OFFSET('Smelter Look-up'!$E$4,$V114-4,0))</f>
        <v>CID002545</v>
      </c>
      <c r="G114" s="215" t="str">
        <f ca="1">IF(C114=$X$4,"Enter smelter details",IF(ISERROR($V114),"",OFFSET('Smelter Look-up'!$F$4,$V114-4,0)))</f>
        <v>RMI</v>
      </c>
      <c r="H114" s="216">
        <f ca="1">IF(ISERROR($V114),"",OFFSET('Smelter Look-up'!$G$4,$V114-4,0))</f>
        <v>0</v>
      </c>
      <c r="I114" s="217" t="str">
        <f ca="1">IF(ISERROR($V114),"",OFFSET('Smelter Look-up'!$H$4,$V114-4,0))</f>
        <v>Goslar</v>
      </c>
      <c r="J114" s="217" t="str">
        <f ca="1">IF(ISERROR($V114),"",OFFSET('Smelter Look-up'!$I$4,$V114-4,0))</f>
        <v>Niedersachsen</v>
      </c>
      <c r="K114" s="268"/>
      <c r="L114" s="268"/>
      <c r="M114" s="268"/>
      <c r="N114" s="268"/>
      <c r="O114" s="268"/>
      <c r="P114" s="218"/>
      <c r="Q114" s="269"/>
      <c r="R114" s="215" t="str">
        <f ca="1">IF(ISERROR($V114),"",OFFSET('Smelter Look-up'!$C$4,$V114-4,0)&amp;"")</f>
        <v>TANIOBIS GmbH</v>
      </c>
      <c r="S114" s="222" t="str">
        <f t="shared" ca="1" si="15"/>
        <v>DE</v>
      </c>
      <c r="T114" s="222" t="str">
        <f ca="1">IF(B114="","",IF(ISERROR(MATCH($J114,SorP!$B$1:$B$6230,0)),"",INDIRECT("'SorP'!$A$"&amp;MATCH($J114,SorP!$B$1:$B$6230,0))))</f>
        <v>DE-NI</v>
      </c>
      <c r="U114" s="238"/>
      <c r="V114" s="270">
        <f ca="1">IF(C114="",NA(),MATCH($B114&amp;$C114,'Smelter Look-up'!$J:$J,0))</f>
        <v>369</v>
      </c>
      <c r="W114" s="271"/>
      <c r="X114" s="271">
        <f t="shared" ca="1" si="16"/>
        <v>0</v>
      </c>
      <c r="Y114" s="271"/>
      <c r="Z114" s="271"/>
      <c r="AB114" s="273" t="str">
        <f t="shared" ca="1" si="17"/>
        <v>TantalumTANIOBIS GmbH</v>
      </c>
    </row>
    <row r="115" spans="1:28" s="272" customFormat="1" ht="51">
      <c r="A115" s="353" t="s">
        <v>1421</v>
      </c>
      <c r="B115" s="215" t="str">
        <f ca="1">IF(LEN(A115)=0,"",INDEX('Smelter Look-up'!$A:$A,MATCH($A115,'Smelter Look-up'!$E:$E,0)))</f>
        <v>Tantalum</v>
      </c>
      <c r="C115" s="219" t="str">
        <f ca="1">IF(LEN(A115)=0,"",INDEX('Smelter Look-up'!$C:$C,MATCH($A115,'Smelter Look-up'!$E:$E,0)))</f>
        <v>H.C. Starck Inc.</v>
      </c>
      <c r="D115" s="278"/>
      <c r="E115" s="215" t="str">
        <f ca="1">IF(ISERROR($V115),"",OFFSET('Smelter Look-up'!$D$4,$V115-4,0)&amp;"")</f>
        <v>UNITED STATES OF AMERICA</v>
      </c>
      <c r="F115" s="215" t="str">
        <f ca="1">IF(ISERROR($V115),"",OFFSET('Smelter Look-up'!$E$4,$V115-4,0))</f>
        <v>CID002548</v>
      </c>
      <c r="G115" s="215" t="str">
        <f ca="1">IF(C115=$X$4,"Enter smelter details",IF(ISERROR($V115),"",OFFSET('Smelter Look-up'!$F$4,$V115-4,0)))</f>
        <v>RMI</v>
      </c>
      <c r="H115" s="216">
        <f ca="1">IF(ISERROR($V115),"",OFFSET('Smelter Look-up'!$G$4,$V115-4,0))</f>
        <v>0</v>
      </c>
      <c r="I115" s="217" t="str">
        <f ca="1">IF(ISERROR($V115),"",OFFSET('Smelter Look-up'!$H$4,$V115-4,0))</f>
        <v>Newton</v>
      </c>
      <c r="J115" s="217" t="str">
        <f ca="1">IF(ISERROR($V115),"",OFFSET('Smelter Look-up'!$I$4,$V115-4,0))</f>
        <v>Massachusetts</v>
      </c>
      <c r="K115" s="268"/>
      <c r="L115" s="268"/>
      <c r="M115" s="268"/>
      <c r="N115" s="268"/>
      <c r="O115" s="268"/>
      <c r="P115" s="218"/>
      <c r="Q115" s="269"/>
      <c r="R115" s="215" t="str">
        <f ca="1">IF(ISERROR($V115),"",OFFSET('Smelter Look-up'!$C$4,$V115-4,0)&amp;"")</f>
        <v>H.C. Starck Inc.</v>
      </c>
      <c r="S115" s="222" t="str">
        <f t="shared" ca="1" si="15"/>
        <v>US</v>
      </c>
      <c r="T115" s="222" t="str">
        <f ca="1">IF(B115="","",IF(ISERROR(MATCH($J115,SorP!$B$1:$B$6230,0)),"",INDIRECT("'SorP'!$A$"&amp;MATCH($J115,SorP!$B$1:$B$6230,0))))</f>
        <v>US-MA</v>
      </c>
      <c r="U115" s="238"/>
      <c r="V115" s="270">
        <f ca="1">IF(C115="",NA(),MATCH($B115&amp;$C115,'Smelter Look-up'!$J:$J,0))</f>
        <v>328</v>
      </c>
      <c r="W115" s="271"/>
      <c r="X115" s="271">
        <f t="shared" ca="1" si="16"/>
        <v>0</v>
      </c>
      <c r="Y115" s="271"/>
      <c r="Z115" s="271"/>
      <c r="AB115" s="273" t="str">
        <f t="shared" ca="1" si="17"/>
        <v>TantalumH.C. Starck Inc.</v>
      </c>
    </row>
    <row r="116" spans="1:28" s="272" customFormat="1" ht="76.5">
      <c r="A116" s="353" t="s">
        <v>1423</v>
      </c>
      <c r="B116" s="215" t="str">
        <f ca="1">IF(LEN(A116)=0,"",INDEX('Smelter Look-up'!$A:$A,MATCH($A116,'Smelter Look-up'!$E:$E,0)))</f>
        <v>Tantalum</v>
      </c>
      <c r="C116" s="219" t="str">
        <f ca="1">IF(LEN(A116)=0,"",INDEX('Smelter Look-up'!$C:$C,MATCH($A116,'Smelter Look-up'!$E:$E,0)))</f>
        <v>TANIOBIS Japan Co., Ltd.</v>
      </c>
      <c r="D116" s="278"/>
      <c r="E116" s="215" t="str">
        <f ca="1">IF(ISERROR($V116),"",OFFSET('Smelter Look-up'!$D$4,$V116-4,0)&amp;"")</f>
        <v>JAPAN</v>
      </c>
      <c r="F116" s="215" t="str">
        <f ca="1">IF(ISERROR($V116),"",OFFSET('Smelter Look-up'!$E$4,$V116-4,0))</f>
        <v>CID002549</v>
      </c>
      <c r="G116" s="215" t="str">
        <f ca="1">IF(C116=$X$4,"Enter smelter details",IF(ISERROR($V116),"",OFFSET('Smelter Look-up'!$F$4,$V116-4,0)))</f>
        <v>RMI</v>
      </c>
      <c r="H116" s="216">
        <f ca="1">IF(ISERROR($V116),"",OFFSET('Smelter Look-up'!$G$4,$V116-4,0))</f>
        <v>0</v>
      </c>
      <c r="I116" s="217" t="str">
        <f ca="1">IF(ISERROR($V116),"",OFFSET('Smelter Look-up'!$H$4,$V116-4,0))</f>
        <v>Mito</v>
      </c>
      <c r="J116" s="217" t="str">
        <f ca="1">IF(ISERROR($V116),"",OFFSET('Smelter Look-up'!$I$4,$V116-4,0))</f>
        <v>Ibaraki</v>
      </c>
      <c r="K116" s="268"/>
      <c r="L116" s="268"/>
      <c r="M116" s="268"/>
      <c r="N116" s="268"/>
      <c r="O116" s="268"/>
      <c r="P116" s="218"/>
      <c r="Q116" s="269"/>
      <c r="R116" s="215" t="str">
        <f ca="1">IF(ISERROR($V116),"",OFFSET('Smelter Look-up'!$C$4,$V116-4,0)&amp;"")</f>
        <v>TANIOBIS Japan Co., Ltd.</v>
      </c>
      <c r="S116" s="222" t="str">
        <f t="shared" ca="1" si="15"/>
        <v>JP</v>
      </c>
      <c r="T116" s="222" t="str">
        <f ca="1">IF(B116="","",IF(ISERROR(MATCH($J116,SorP!$B$1:$B$6230,0)),"",INDIRECT("'SorP'!$A$"&amp;MATCH($J116,SorP!$B$1:$B$6230,0))))</f>
        <v>JP-08</v>
      </c>
      <c r="U116" s="238"/>
      <c r="V116" s="270">
        <f ca="1">IF(C116="",NA(),MATCH($B116&amp;$C116,'Smelter Look-up'!$J:$J,0))</f>
        <v>370</v>
      </c>
      <c r="W116" s="271"/>
      <c r="X116" s="271">
        <f t="shared" ca="1" si="16"/>
        <v>0</v>
      </c>
      <c r="Y116" s="271"/>
      <c r="Z116" s="271"/>
      <c r="AB116" s="273" t="str">
        <f t="shared" ca="1" si="17"/>
        <v>TantalumTANIOBIS Japan Co., Ltd.</v>
      </c>
    </row>
    <row r="117" spans="1:28" s="272" customFormat="1" ht="76.5">
      <c r="A117" s="353" t="s">
        <v>1424</v>
      </c>
      <c r="B117" s="215" t="str">
        <f ca="1">IF(LEN(A117)=0,"",INDEX('Smelter Look-up'!$A:$A,MATCH($A117,'Smelter Look-up'!$E:$E,0)))</f>
        <v>Tantalum</v>
      </c>
      <c r="C117" s="219" t="str">
        <f ca="1">IF(LEN(A117)=0,"",INDEX('Smelter Look-up'!$C:$C,MATCH($A117,'Smelter Look-up'!$E:$E,0)))</f>
        <v>TANIOBIS Smelting GmbH &amp; Co. KG</v>
      </c>
      <c r="D117" s="278"/>
      <c r="E117" s="215" t="str">
        <f ca="1">IF(ISERROR($V117),"",OFFSET('Smelter Look-up'!$D$4,$V117-4,0)&amp;"")</f>
        <v>GERMANY</v>
      </c>
      <c r="F117" s="215" t="str">
        <f ca="1">IF(ISERROR($V117),"",OFFSET('Smelter Look-up'!$E$4,$V117-4,0))</f>
        <v>CID002550</v>
      </c>
      <c r="G117" s="215" t="str">
        <f ca="1">IF(C117=$X$4,"Enter smelter details",IF(ISERROR($V117),"",OFFSET('Smelter Look-up'!$F$4,$V117-4,0)))</f>
        <v>RMI</v>
      </c>
      <c r="H117" s="216">
        <f ca="1">IF(ISERROR($V117),"",OFFSET('Smelter Look-up'!$G$4,$V117-4,0))</f>
        <v>0</v>
      </c>
      <c r="I117" s="217" t="str">
        <f ca="1">IF(ISERROR($V117),"",OFFSET('Smelter Look-up'!$H$4,$V117-4,0))</f>
        <v>Laufenburg</v>
      </c>
      <c r="J117" s="217" t="str">
        <f ca="1">IF(ISERROR($V117),"",OFFSET('Smelter Look-up'!$I$4,$V117-4,0))</f>
        <v>Baden-Württemberg</v>
      </c>
      <c r="K117" s="268"/>
      <c r="L117" s="268"/>
      <c r="M117" s="268"/>
      <c r="N117" s="268"/>
      <c r="O117" s="268"/>
      <c r="P117" s="218"/>
      <c r="Q117" s="269"/>
      <c r="R117" s="215" t="str">
        <f ca="1">IF(ISERROR($V117),"",OFFSET('Smelter Look-up'!$C$4,$V117-4,0)&amp;"")</f>
        <v>TANIOBIS Smelting GmbH &amp; Co. KG</v>
      </c>
      <c r="S117" s="222" t="str">
        <f t="shared" ca="1" si="15"/>
        <v>DE</v>
      </c>
      <c r="T117" s="222" t="str">
        <f ca="1">IF(B117="","",IF(ISERROR(MATCH($J117,SorP!$B$1:$B$6230,0)),"",INDIRECT("'SorP'!$A$"&amp;MATCH($J117,SorP!$B$1:$B$6230,0))))</f>
        <v>DE-BW</v>
      </c>
      <c r="U117" s="238"/>
      <c r="V117" s="270">
        <f ca="1">IF(C117="",NA(),MATCH($B117&amp;$C117,'Smelter Look-up'!$J:$J,0))</f>
        <v>371</v>
      </c>
      <c r="W117" s="271"/>
      <c r="X117" s="271">
        <f t="shared" ca="1" si="16"/>
        <v>0</v>
      </c>
      <c r="Y117" s="271"/>
      <c r="Z117" s="271"/>
      <c r="AB117" s="273" t="str">
        <f t="shared" ca="1" si="17"/>
        <v>TantalumTANIOBIS Smelting GmbH &amp; Co. KG</v>
      </c>
    </row>
    <row r="118" spans="1:28" s="272" customFormat="1" ht="114.75">
      <c r="A118" s="353" t="s">
        <v>1431</v>
      </c>
      <c r="B118" s="215" t="str">
        <f ca="1">IF(LEN(A118)=0,"",INDEX('Smelter Look-up'!$A:$A,MATCH($A118,'Smelter Look-up'!$E:$E,0)))</f>
        <v>Tungsten</v>
      </c>
      <c r="C118" s="219" t="str">
        <f ca="1">IF(LEN(A118)=0,"",INDEX('Smelter Look-up'!$C:$C,MATCH($A118,'Smelter Look-up'!$E:$E,0)))</f>
        <v>Jiangwu H.C. Starck Tungsten Products Co., Ltd.</v>
      </c>
      <c r="D118" s="278"/>
      <c r="E118" s="215" t="str">
        <f ca="1">IF(ISERROR($V118),"",OFFSET('Smelter Look-up'!$D$4,$V118-4,0)&amp;"")</f>
        <v>CHINA</v>
      </c>
      <c r="F118" s="215" t="str">
        <f ca="1">IF(ISERROR($V118),"",OFFSET('Smelter Look-up'!$E$4,$V118-4,0))</f>
        <v>CID002551</v>
      </c>
      <c r="G118" s="215" t="str">
        <f ca="1">IF(C118=$X$4,"Enter smelter details",IF(ISERROR($V118),"",OFFSET('Smelter Look-up'!$F$4,$V118-4,0)))</f>
        <v>RMI</v>
      </c>
      <c r="H118" s="216">
        <f ca="1">IF(ISERROR($V118),"",OFFSET('Smelter Look-up'!$G$4,$V118-4,0))</f>
        <v>0</v>
      </c>
      <c r="I118" s="217" t="str">
        <f ca="1">IF(ISERROR($V118),"",OFFSET('Smelter Look-up'!$H$4,$V118-4,0))</f>
        <v>Ganzhou</v>
      </c>
      <c r="J118" s="217" t="str">
        <f ca="1">IF(ISERROR($V118),"",OFFSET('Smelter Look-up'!$I$4,$V118-4,0))</f>
        <v>Jiangxi Sheng</v>
      </c>
      <c r="K118" s="268"/>
      <c r="L118" s="268"/>
      <c r="M118" s="268"/>
      <c r="N118" s="268"/>
      <c r="O118" s="268"/>
      <c r="P118" s="218"/>
      <c r="Q118" s="269"/>
      <c r="R118" s="215" t="str">
        <f ca="1">IF(ISERROR($V118),"",OFFSET('Smelter Look-up'!$C$4,$V118-4,0)&amp;"")</f>
        <v>Jiangwu H.C. Starck Tungsten Products Co., Ltd.</v>
      </c>
      <c r="S118" s="222" t="str">
        <f t="shared" ca="1" si="15"/>
        <v>CN</v>
      </c>
      <c r="T118" s="222" t="str">
        <f ca="1">IF(B118="","",IF(ISERROR(MATCH($J118,SorP!$B$1:$B$6230,0)),"",INDIRECT("'SorP'!$A$"&amp;MATCH($J118,SorP!$B$1:$B$6230,0))))</f>
        <v>CN-JX</v>
      </c>
      <c r="U118" s="238"/>
      <c r="V118" s="270">
        <f ca="1">IF(C118="",NA(),MATCH($B118&amp;$C118,'Smelter Look-up'!$J:$J,0))</f>
        <v>573</v>
      </c>
      <c r="W118" s="271"/>
      <c r="X118" s="271">
        <f t="shared" ca="1" si="16"/>
        <v>0</v>
      </c>
      <c r="Y118" s="271"/>
      <c r="Z118" s="271"/>
      <c r="AB118" s="273" t="str">
        <f t="shared" ca="1" si="17"/>
        <v>TungstenJiangwu H.C. Starck Tungsten Products Co., Ltd.</v>
      </c>
    </row>
    <row r="119" spans="1:28" s="272" customFormat="1" ht="89.25">
      <c r="A119" s="353" t="s">
        <v>1414</v>
      </c>
      <c r="B119" s="215" t="str">
        <f ca="1">IF(LEN(A119)=0,"",INDEX('Smelter Look-up'!$A:$A,MATCH($A119,'Smelter Look-up'!$E:$E,0)))</f>
        <v>Tantalum</v>
      </c>
      <c r="C119" s="219" t="str">
        <f ca="1">IF(LEN(A119)=0,"",INDEX('Smelter Look-up'!$C:$C,MATCH($A119,'Smelter Look-up'!$E:$E,0)))</f>
        <v>Global Advanced Metals Boyertown</v>
      </c>
      <c r="D119" s="278"/>
      <c r="E119" s="215" t="str">
        <f ca="1">IF(ISERROR($V119),"",OFFSET('Smelter Look-up'!$D$4,$V119-4,0)&amp;"")</f>
        <v>UNITED STATES OF AMERICA</v>
      </c>
      <c r="F119" s="215" t="str">
        <f ca="1">IF(ISERROR($V119),"",OFFSET('Smelter Look-up'!$E$4,$V119-4,0))</f>
        <v>CID002557</v>
      </c>
      <c r="G119" s="215" t="str">
        <f ca="1">IF(C119=$X$4,"Enter smelter details",IF(ISERROR($V119),"",OFFSET('Smelter Look-up'!$F$4,$V119-4,0)))</f>
        <v>RMI</v>
      </c>
      <c r="H119" s="216">
        <f ca="1">IF(ISERROR($V119),"",OFFSET('Smelter Look-up'!$G$4,$V119-4,0))</f>
        <v>0</v>
      </c>
      <c r="I119" s="217" t="str">
        <f ca="1">IF(ISERROR($V119),"",OFFSET('Smelter Look-up'!$H$4,$V119-4,0))</f>
        <v>Boyertown</v>
      </c>
      <c r="J119" s="217" t="str">
        <f ca="1">IF(ISERROR($V119),"",OFFSET('Smelter Look-up'!$I$4,$V119-4,0))</f>
        <v>Pennsylvania</v>
      </c>
      <c r="K119" s="268"/>
      <c r="L119" s="268"/>
      <c r="M119" s="268"/>
      <c r="N119" s="268"/>
      <c r="O119" s="268"/>
      <c r="P119" s="218"/>
      <c r="Q119" s="269"/>
      <c r="R119" s="215" t="str">
        <f ca="1">IF(ISERROR($V119),"",OFFSET('Smelter Look-up'!$C$4,$V119-4,0)&amp;"")</f>
        <v>Global Advanced Metals Boyertown</v>
      </c>
      <c r="S119" s="222" t="str">
        <f t="shared" ca="1" si="15"/>
        <v>US</v>
      </c>
      <c r="T119" s="222" t="str">
        <f ca="1">IF(B119="","",IF(ISERROR(MATCH($J119,SorP!$B$1:$B$6230,0)),"",INDIRECT("'SorP'!$A$"&amp;MATCH($J119,SorP!$B$1:$B$6230,0))))</f>
        <v>US-PA</v>
      </c>
      <c r="U119" s="238"/>
      <c r="V119" s="270">
        <f ca="1">IF(C119="",NA(),MATCH($B119&amp;$C119,'Smelter Look-up'!$J:$J,0))</f>
        <v>324</v>
      </c>
      <c r="W119" s="271"/>
      <c r="X119" s="271">
        <f t="shared" ca="1" si="16"/>
        <v>0</v>
      </c>
      <c r="Y119" s="271"/>
      <c r="Z119" s="271"/>
      <c r="AB119" s="273" t="str">
        <f t="shared" ca="1" si="17"/>
        <v>TantalumGlobal Advanced Metals Boyertown</v>
      </c>
    </row>
    <row r="120" spans="1:28" s="272" customFormat="1" ht="63.75">
      <c r="A120" s="353" t="s">
        <v>1857</v>
      </c>
      <c r="B120" s="215" t="str">
        <f ca="1">IF(LEN(A120)=0,"",INDEX('Smelter Look-up'!$A:$A,MATCH($A120,'Smelter Look-up'!$E:$E,0)))</f>
        <v>Tungsten</v>
      </c>
      <c r="C120" s="219" t="str">
        <f ca="1">IF(LEN(A120)=0,"",INDEX('Smelter Look-up'!$C:$C,MATCH($A120,'Smelter Look-up'!$E:$E,0)))</f>
        <v>Niagara Refining LLC</v>
      </c>
      <c r="D120" s="278"/>
      <c r="E120" s="215" t="str">
        <f ca="1">IF(ISERROR($V120),"",OFFSET('Smelter Look-up'!$D$4,$V120-4,0)&amp;"")</f>
        <v>UNITED STATES OF AMERICA</v>
      </c>
      <c r="F120" s="215" t="str">
        <f ca="1">IF(ISERROR($V120),"",OFFSET('Smelter Look-up'!$E$4,$V120-4,0))</f>
        <v>CID002589</v>
      </c>
      <c r="G120" s="215" t="str">
        <f ca="1">IF(C120=$X$4,"Enter smelter details",IF(ISERROR($V120),"",OFFSET('Smelter Look-up'!$F$4,$V120-4,0)))</f>
        <v>RMI</v>
      </c>
      <c r="H120" s="216">
        <f ca="1">IF(ISERROR($V120),"",OFFSET('Smelter Look-up'!$G$4,$V120-4,0))</f>
        <v>0</v>
      </c>
      <c r="I120" s="217" t="str">
        <f ca="1">IF(ISERROR($V120),"",OFFSET('Smelter Look-up'!$H$4,$V120-4,0))</f>
        <v>Depew</v>
      </c>
      <c r="J120" s="217" t="str">
        <f ca="1">IF(ISERROR($V120),"",OFFSET('Smelter Look-up'!$I$4,$V120-4,0))</f>
        <v>New York</v>
      </c>
      <c r="K120" s="268"/>
      <c r="L120" s="268"/>
      <c r="M120" s="268"/>
      <c r="N120" s="268"/>
      <c r="O120" s="268"/>
      <c r="P120" s="218"/>
      <c r="Q120" s="269"/>
      <c r="R120" s="215" t="str">
        <f ca="1">IF(ISERROR($V120),"",OFFSET('Smelter Look-up'!$C$4,$V120-4,0)&amp;"")</f>
        <v>Niagara Refining LLC</v>
      </c>
      <c r="S120" s="222" t="str">
        <f t="shared" ca="1" si="15"/>
        <v>US</v>
      </c>
      <c r="T120" s="222" t="str">
        <f ca="1">IF(B120="","",IF(ISERROR(MATCH($J120,SorP!$B$1:$B$6230,0)),"",INDIRECT("'SorP'!$A$"&amp;MATCH($J120,SorP!$B$1:$B$6230,0))))</f>
        <v>US-NY</v>
      </c>
      <c r="U120" s="238"/>
      <c r="V120" s="270">
        <f ca="1">IF(C120="",NA(),MATCH($B120&amp;$C120,'Smelter Look-up'!$J:$J,0))</f>
        <v>590</v>
      </c>
      <c r="W120" s="271"/>
      <c r="X120" s="271">
        <f t="shared" ca="1" si="16"/>
        <v>0</v>
      </c>
      <c r="Y120" s="271"/>
      <c r="Z120" s="271"/>
      <c r="AB120" s="273" t="str">
        <f t="shared" ca="1" si="17"/>
        <v>TungstenNiagara Refining LLC</v>
      </c>
    </row>
    <row r="121" spans="1:28" s="272" customFormat="1" ht="38.25">
      <c r="A121" s="353" t="s">
        <v>15381</v>
      </c>
      <c r="B121" s="215" t="str">
        <f ca="1">IF(LEN(A121)=0,"",INDEX('Smelter Look-up'!$A:$A,MATCH($A121,'Smelter Look-up'!$E:$E,0)))</f>
        <v>Tin</v>
      </c>
      <c r="C121" s="219" t="str">
        <f ca="1">IF(LEN(A121)=0,"",INDEX('Smelter Look-up'!$C:$C,MATCH($A121,'Smelter Look-up'!$E:$E,0)))</f>
        <v>PT Rajehan Ariq</v>
      </c>
      <c r="D121" s="278"/>
      <c r="E121" s="215" t="str">
        <f ca="1">IF(ISERROR($V121),"",OFFSET('Smelter Look-up'!$D$4,$V121-4,0)&amp;"")</f>
        <v>INDONESIA</v>
      </c>
      <c r="F121" s="215" t="str">
        <f ca="1">IF(ISERROR($V121),"",OFFSET('Smelter Look-up'!$E$4,$V121-4,0))</f>
        <v>CID002593</v>
      </c>
      <c r="G121" s="215" t="str">
        <f ca="1">IF(C121=$X$4,"Enter smelter details",IF(ISERROR($V121),"",OFFSET('Smelter Look-up'!$F$4,$V121-4,0)))</f>
        <v>RMI</v>
      </c>
      <c r="H121" s="216">
        <f ca="1">IF(ISERROR($V121),"",OFFSET('Smelter Look-up'!$G$4,$V121-4,0))</f>
        <v>0</v>
      </c>
      <c r="I121" s="217" t="str">
        <f ca="1">IF(ISERROR($V121),"",OFFSET('Smelter Look-up'!$H$4,$V121-4,0))</f>
        <v>Pangkal Pinang</v>
      </c>
      <c r="J121" s="217" t="str">
        <f ca="1">IF(ISERROR($V121),"",OFFSET('Smelter Look-up'!$I$4,$V121-4,0))</f>
        <v>Kepulauan Bangka Belitung</v>
      </c>
      <c r="K121" s="268"/>
      <c r="L121" s="268"/>
      <c r="M121" s="268"/>
      <c r="N121" s="268"/>
      <c r="O121" s="268"/>
      <c r="P121" s="218"/>
      <c r="Q121" s="269"/>
      <c r="R121" s="215" t="str">
        <f ca="1">IF(ISERROR($V121),"",OFFSET('Smelter Look-up'!$C$4,$V121-4,0)&amp;"")</f>
        <v>PT Rajehan Ariq</v>
      </c>
      <c r="S121" s="222" t="str">
        <f t="shared" ca="1" si="15"/>
        <v>ID</v>
      </c>
      <c r="T121" s="222" t="str">
        <f ca="1">IF(B121="","",IF(ISERROR(MATCH($J121,SorP!$B$1:$B$6230,0)),"",INDIRECT("'SorP'!$A$"&amp;MATCH($J121,SorP!$B$1:$B$6230,0))))</f>
        <v>ID-BB</v>
      </c>
      <c r="U121" s="238"/>
      <c r="V121" s="270">
        <f ca="1">IF(C121="",NA(),MATCH($B121&amp;$C121,'Smelter Look-up'!$J:$J,0))</f>
        <v>486</v>
      </c>
      <c r="W121" s="271"/>
      <c r="X121" s="271">
        <f t="shared" ca="1" si="16"/>
        <v>0</v>
      </c>
      <c r="Y121" s="271"/>
      <c r="Z121" s="271"/>
      <c r="AB121" s="273" t="str">
        <f t="shared" ca="1" si="17"/>
        <v>TinPT Rajehan Ariq</v>
      </c>
    </row>
    <row r="122" spans="1:28" s="272" customFormat="1" ht="51">
      <c r="A122" s="353" t="s">
        <v>1860</v>
      </c>
      <c r="B122" s="215" t="str">
        <f ca="1">IF(LEN(A122)=0,"",INDEX('Smelter Look-up'!$A:$A,MATCH($A122,'Smelter Look-up'!$E:$E,0)))</f>
        <v>Tungsten</v>
      </c>
      <c r="C122" s="219" t="str">
        <f ca="1">IF(LEN(A122)=0,"",INDEX('Smelter Look-up'!$C:$C,MATCH($A122,'Smelter Look-up'!$E:$E,0)))</f>
        <v>Hydrometallurg, JSC</v>
      </c>
      <c r="D122" s="278"/>
      <c r="E122" s="215" t="str">
        <f ca="1">IF(ISERROR($V122),"",OFFSET('Smelter Look-up'!$D$4,$V122-4,0)&amp;"")</f>
        <v>RUSSIAN FEDERATION</v>
      </c>
      <c r="F122" s="215" t="str">
        <f ca="1">IF(ISERROR($V122),"",OFFSET('Smelter Look-up'!$E$4,$V122-4,0))</f>
        <v>CID002649</v>
      </c>
      <c r="G122" s="215" t="str">
        <f ca="1">IF(C122=$X$4,"Enter smelter details",IF(ISERROR($V122),"",OFFSET('Smelter Look-up'!$F$4,$V122-4,0)))</f>
        <v>RMI</v>
      </c>
      <c r="H122" s="216">
        <f ca="1">IF(ISERROR($V122),"",OFFSET('Smelter Look-up'!$G$4,$V122-4,0))</f>
        <v>0</v>
      </c>
      <c r="I122" s="217" t="str">
        <f ca="1">IF(ISERROR($V122),"",OFFSET('Smelter Look-up'!$H$4,$V122-4,0))</f>
        <v>Nalchik</v>
      </c>
      <c r="J122" s="217" t="str">
        <f ca="1">IF(ISERROR($V122),"",OFFSET('Smelter Look-up'!$I$4,$V122-4,0))</f>
        <v>Kabardino-Balkarskaya Respublika</v>
      </c>
      <c r="K122" s="268"/>
      <c r="L122" s="268"/>
      <c r="M122" s="268"/>
      <c r="N122" s="268"/>
      <c r="O122" s="268"/>
      <c r="P122" s="218"/>
      <c r="Q122" s="269"/>
      <c r="R122" s="215" t="str">
        <f ca="1">IF(ISERROR($V122),"",OFFSET('Smelter Look-up'!$C$4,$V122-4,0)&amp;"")</f>
        <v>Hydrometallurg, JSC</v>
      </c>
      <c r="S122" s="222" t="str">
        <f t="shared" ca="1" si="15"/>
        <v>RU</v>
      </c>
      <c r="T122" s="222" t="str">
        <f ca="1">IF(B122="","",IF(ISERROR(MATCH($J122,SorP!$B$1:$B$6230,0)),"",INDIRECT("'SorP'!$A$"&amp;MATCH($J122,SorP!$B$1:$B$6230,0))))</f>
        <v>RU-KB</v>
      </c>
      <c r="U122" s="238"/>
      <c r="V122" s="270">
        <f ca="1">IF(C122="",NA(),MATCH($B122&amp;$C122,'Smelter Look-up'!$J:$J,0))</f>
        <v>571</v>
      </c>
      <c r="W122" s="271"/>
      <c r="X122" s="271">
        <f t="shared" ca="1" si="16"/>
        <v>0</v>
      </c>
      <c r="Y122" s="271"/>
      <c r="Z122" s="271"/>
      <c r="AB122" s="273" t="str">
        <f t="shared" ca="1" si="17"/>
        <v>TungstenHydrometallurg, JSC</v>
      </c>
    </row>
    <row r="123" spans="1:28" s="272" customFormat="1" ht="51">
      <c r="A123" s="353" t="s">
        <v>1830</v>
      </c>
      <c r="B123" s="215" t="str">
        <f ca="1">IF(LEN(A123)=0,"",INDEX('Smelter Look-up'!$A:$A,MATCH($A123,'Smelter Look-up'!$E:$E,0)))</f>
        <v>Tin</v>
      </c>
      <c r="C123" s="219" t="str">
        <f ca="1">IF(LEN(A123)=0,"",INDEX('Smelter Look-up'!$C:$C,MATCH($A123,'Smelter Look-up'!$E:$E,0)))</f>
        <v>Metallo Belgium N.V.</v>
      </c>
      <c r="D123" s="278"/>
      <c r="E123" s="215" t="str">
        <f ca="1">IF(ISERROR($V123),"",OFFSET('Smelter Look-up'!$D$4,$V123-4,0)&amp;"")</f>
        <v>BELGIUM</v>
      </c>
      <c r="F123" s="215" t="str">
        <f ca="1">IF(ISERROR($V123),"",OFFSET('Smelter Look-up'!$E$4,$V123-4,0))</f>
        <v>CID002773</v>
      </c>
      <c r="G123" s="215" t="str">
        <f ca="1">IF(C123=$X$4,"Enter smelter details",IF(ISERROR($V123),"",OFFSET('Smelter Look-up'!$F$4,$V123-4,0)))</f>
        <v>RMI</v>
      </c>
      <c r="H123" s="216">
        <f ca="1">IF(ISERROR($V123),"",OFFSET('Smelter Look-up'!$G$4,$V123-4,0))</f>
        <v>0</v>
      </c>
      <c r="I123" s="217" t="str">
        <f ca="1">IF(ISERROR($V123),"",OFFSET('Smelter Look-up'!$H$4,$V123-4,0))</f>
        <v>Beerse</v>
      </c>
      <c r="J123" s="217" t="str">
        <f ca="1">IF(ISERROR($V123),"",OFFSET('Smelter Look-up'!$I$4,$V123-4,0))</f>
        <v>Antwerpen</v>
      </c>
      <c r="K123" s="268"/>
      <c r="L123" s="268"/>
      <c r="M123" s="268"/>
      <c r="N123" s="268"/>
      <c r="O123" s="268"/>
      <c r="P123" s="218"/>
      <c r="Q123" s="269"/>
      <c r="R123" s="215" t="str">
        <f ca="1">IF(ISERROR($V123),"",OFFSET('Smelter Look-up'!$C$4,$V123-4,0)&amp;"")</f>
        <v>Metallo Belgium N.V.</v>
      </c>
      <c r="S123" s="222" t="str">
        <f t="shared" ca="1" si="15"/>
        <v>BE</v>
      </c>
      <c r="T123" s="222" t="str">
        <f ca="1">IF(B123="","",IF(ISERROR(MATCH($J123,SorP!$B$1:$B$6230,0)),"",INDIRECT("'SorP'!$A$"&amp;MATCH($J123,SorP!$B$1:$B$6230,0))))</f>
        <v>BE-VAN</v>
      </c>
      <c r="U123" s="238"/>
      <c r="V123" s="270">
        <f ca="1">IF(C123="",NA(),MATCH($B123&amp;$C123,'Smelter Look-up'!$J:$J,0))</f>
        <v>454</v>
      </c>
      <c r="W123" s="271"/>
      <c r="X123" s="271">
        <f t="shared" ca="1" si="16"/>
        <v>0</v>
      </c>
      <c r="Y123" s="271"/>
      <c r="Z123" s="271"/>
      <c r="AB123" s="273" t="str">
        <f t="shared" ca="1" si="17"/>
        <v>TinMetallo Belgium N.V.</v>
      </c>
    </row>
    <row r="124" spans="1:28" s="272" customFormat="1" ht="38.25">
      <c r="A124" s="353" t="s">
        <v>1832</v>
      </c>
      <c r="B124" s="215" t="str">
        <f ca="1">IF(LEN(A124)=0,"",INDEX('Smelter Look-up'!$A:$A,MATCH($A124,'Smelter Look-up'!$E:$E,0)))</f>
        <v>Tin</v>
      </c>
      <c r="C124" s="219" t="str">
        <f ca="1">IF(LEN(A124)=0,"",INDEX('Smelter Look-up'!$C:$C,MATCH($A124,'Smelter Look-up'!$E:$E,0)))</f>
        <v>Metallo Spain S.L.U.</v>
      </c>
      <c r="D124" s="278"/>
      <c r="E124" s="215" t="str">
        <f ca="1">IF(ISERROR($V124),"",OFFSET('Smelter Look-up'!$D$4,$V124-4,0)&amp;"")</f>
        <v>SPAIN</v>
      </c>
      <c r="F124" s="215" t="str">
        <f ca="1">IF(ISERROR($V124),"",OFFSET('Smelter Look-up'!$E$4,$V124-4,0))</f>
        <v>CID002774</v>
      </c>
      <c r="G124" s="215" t="str">
        <f ca="1">IF(C124=$X$4,"Enter smelter details",IF(ISERROR($V124),"",OFFSET('Smelter Look-up'!$F$4,$V124-4,0)))</f>
        <v>RMI</v>
      </c>
      <c r="H124" s="216">
        <f ca="1">IF(ISERROR($V124),"",OFFSET('Smelter Look-up'!$G$4,$V124-4,0))</f>
        <v>0</v>
      </c>
      <c r="I124" s="217" t="str">
        <f ca="1">IF(ISERROR($V124),"",OFFSET('Smelter Look-up'!$H$4,$V124-4,0))</f>
        <v>Berango</v>
      </c>
      <c r="J124" s="217" t="str">
        <f ca="1">IF(ISERROR($V124),"",OFFSET('Smelter Look-up'!$I$4,$V124-4,0))</f>
        <v>Bizkaia</v>
      </c>
      <c r="K124" s="268"/>
      <c r="L124" s="268"/>
      <c r="M124" s="268"/>
      <c r="N124" s="268"/>
      <c r="O124" s="268"/>
      <c r="P124" s="218"/>
      <c r="Q124" s="269"/>
      <c r="R124" s="215" t="str">
        <f ca="1">IF(ISERROR($V124),"",OFFSET('Smelter Look-up'!$C$4,$V124-4,0)&amp;"")</f>
        <v>Metallo Spain S.L.U.</v>
      </c>
      <c r="S124" s="222" t="str">
        <f t="shared" ca="1" si="15"/>
        <v>ES</v>
      </c>
      <c r="T124" s="222" t="str">
        <f ca="1">IF(B124="","",IF(ISERROR(MATCH($J124,SorP!$B$1:$B$6230,0)),"",INDIRECT("'SorP'!$A$"&amp;MATCH($J124,SorP!$B$1:$B$6230,0))))</f>
        <v>ES-BI</v>
      </c>
      <c r="U124" s="238"/>
      <c r="V124" s="270">
        <f ca="1">IF(C124="",NA(),MATCH($B124&amp;$C124,'Smelter Look-up'!$J:$J,0))</f>
        <v>455</v>
      </c>
      <c r="W124" s="271"/>
      <c r="X124" s="271">
        <f t="shared" ca="1" si="16"/>
        <v>0</v>
      </c>
      <c r="Y124" s="271"/>
      <c r="Z124" s="271"/>
      <c r="AB124" s="273" t="str">
        <f t="shared" ca="1" si="17"/>
        <v>TinMetallo Spain S.L.U.</v>
      </c>
    </row>
    <row r="125" spans="1:28" s="272" customFormat="1" ht="63.75">
      <c r="A125" s="353" t="s">
        <v>2222</v>
      </c>
      <c r="B125" s="215" t="str">
        <f ca="1">IF(LEN(A125)=0,"",INDEX('Smelter Look-up'!$A:$A,MATCH($A125,'Smelter Look-up'!$E:$E,0)))</f>
        <v>Gold</v>
      </c>
      <c r="C125" s="219" t="str">
        <f ca="1">IF(LEN(A125)=0,"",INDEX('Smelter Look-up'!$C:$C,MATCH($A125,'Smelter Look-up'!$E:$E,0)))</f>
        <v>SAXONIA Edelmetalle GmbH</v>
      </c>
      <c r="D125" s="278"/>
      <c r="E125" s="215" t="str">
        <f ca="1">IF(ISERROR($V125),"",OFFSET('Smelter Look-up'!$D$4,$V125-4,0)&amp;"")</f>
        <v>GERMANY</v>
      </c>
      <c r="F125" s="215" t="str">
        <f ca="1">IF(ISERROR($V125),"",OFFSET('Smelter Look-up'!$E$4,$V125-4,0))</f>
        <v>CID002777</v>
      </c>
      <c r="G125" s="215" t="str">
        <f ca="1">IF(C125=$X$4,"Enter smelter details",IF(ISERROR($V125),"",OFFSET('Smelter Look-up'!$F$4,$V125-4,0)))</f>
        <v>RMI</v>
      </c>
      <c r="H125" s="216">
        <f ca="1">IF(ISERROR($V125),"",OFFSET('Smelter Look-up'!$G$4,$V125-4,0))</f>
        <v>0</v>
      </c>
      <c r="I125" s="217" t="str">
        <f ca="1">IF(ISERROR($V125),"",OFFSET('Smelter Look-up'!$H$4,$V125-4,0))</f>
        <v>Halsbrücke</v>
      </c>
      <c r="J125" s="217" t="str">
        <f ca="1">IF(ISERROR($V125),"",OFFSET('Smelter Look-up'!$I$4,$V125-4,0))</f>
        <v>Sachsen</v>
      </c>
      <c r="K125" s="268"/>
      <c r="L125" s="268"/>
      <c r="M125" s="268"/>
      <c r="N125" s="268"/>
      <c r="O125" s="268"/>
      <c r="P125" s="218"/>
      <c r="Q125" s="269"/>
      <c r="R125" s="215" t="str">
        <f ca="1">IF(ISERROR($V125),"",OFFSET('Smelter Look-up'!$C$4,$V125-4,0)&amp;"")</f>
        <v>SAXONIA Edelmetalle GmbH</v>
      </c>
      <c r="S125" s="222" t="str">
        <f t="shared" ca="1" si="15"/>
        <v>DE</v>
      </c>
      <c r="T125" s="222" t="str">
        <f ca="1">IF(B125="","",IF(ISERROR(MATCH($J125,SorP!$B$1:$B$6230,0)),"",INDIRECT("'SorP'!$A$"&amp;MATCH($J125,SorP!$B$1:$B$6230,0))))</f>
        <v>DE-SN</v>
      </c>
      <c r="U125" s="238"/>
      <c r="V125" s="270">
        <f ca="1">IF(C125="",NA(),MATCH($B125&amp;$C125,'Smelter Look-up'!$J:$J,0))</f>
        <v>226</v>
      </c>
      <c r="W125" s="271"/>
      <c r="X125" s="271">
        <f t="shared" ca="1" si="16"/>
        <v>0</v>
      </c>
      <c r="Y125" s="271"/>
      <c r="Z125" s="271"/>
      <c r="AB125" s="273" t="str">
        <f t="shared" ca="1" si="17"/>
        <v>GoldSAXONIA Edelmetalle GmbH</v>
      </c>
    </row>
    <row r="126" spans="1:28" s="272" customFormat="1" ht="63.75">
      <c r="A126" s="353" t="s">
        <v>2223</v>
      </c>
      <c r="B126" s="215" t="str">
        <f ca="1">IF(LEN(A126)=0,"",INDEX('Smelter Look-up'!$A:$A,MATCH($A126,'Smelter Look-up'!$E:$E,0)))</f>
        <v>Gold</v>
      </c>
      <c r="C126" s="219" t="str">
        <f ca="1">IF(LEN(A126)=0,"",INDEX('Smelter Look-up'!$C:$C,MATCH($A126,'Smelter Look-up'!$E:$E,0)))</f>
        <v>WIELAND Edelmetalle GmbH</v>
      </c>
      <c r="D126" s="278"/>
      <c r="E126" s="215" t="str">
        <f ca="1">IF(ISERROR($V126),"",OFFSET('Smelter Look-up'!$D$4,$V126-4,0)&amp;"")</f>
        <v>GERMANY</v>
      </c>
      <c r="F126" s="215" t="str">
        <f ca="1">IF(ISERROR($V126),"",OFFSET('Smelter Look-up'!$E$4,$V126-4,0))</f>
        <v>CID002778</v>
      </c>
      <c r="G126" s="215" t="str">
        <f ca="1">IF(C126=$X$4,"Enter smelter details",IF(ISERROR($V126),"",OFFSET('Smelter Look-up'!$F$4,$V126-4,0)))</f>
        <v>RMI</v>
      </c>
      <c r="H126" s="216">
        <f ca="1">IF(ISERROR($V126),"",OFFSET('Smelter Look-up'!$G$4,$V126-4,0))</f>
        <v>0</v>
      </c>
      <c r="I126" s="217" t="str">
        <f ca="1">IF(ISERROR($V126),"",OFFSET('Smelter Look-up'!$H$4,$V126-4,0))</f>
        <v>Pforzheim</v>
      </c>
      <c r="J126" s="217" t="str">
        <f ca="1">IF(ISERROR($V126),"",OFFSET('Smelter Look-up'!$I$4,$V126-4,0))</f>
        <v>Baden-Württemberg</v>
      </c>
      <c r="K126" s="268"/>
      <c r="L126" s="268"/>
      <c r="M126" s="268"/>
      <c r="N126" s="268"/>
      <c r="O126" s="268"/>
      <c r="P126" s="218"/>
      <c r="Q126" s="269"/>
      <c r="R126" s="215" t="str">
        <f ca="1">IF(ISERROR($V126),"",OFFSET('Smelter Look-up'!$C$4,$V126-4,0)&amp;"")</f>
        <v>WIELAND Edelmetalle GmbH</v>
      </c>
      <c r="S126" s="222" t="str">
        <f t="shared" ca="1" si="15"/>
        <v>DE</v>
      </c>
      <c r="T126" s="222" t="str">
        <f ca="1">IF(B126="","",IF(ISERROR(MATCH($J126,SorP!$B$1:$B$6230,0)),"",INDIRECT("'SorP'!$A$"&amp;MATCH($J126,SorP!$B$1:$B$6230,0))))</f>
        <v>DE-BW</v>
      </c>
      <c r="U126" s="238"/>
      <c r="V126" s="270">
        <f ca="1">IF(C126="",NA(),MATCH($B126&amp;$C126,'Smelter Look-up'!$J:$J,0))</f>
        <v>292</v>
      </c>
      <c r="W126" s="271"/>
      <c r="X126" s="271">
        <f t="shared" ca="1" si="16"/>
        <v>0</v>
      </c>
      <c r="Y126" s="271"/>
      <c r="Z126" s="271"/>
      <c r="AB126" s="273" t="str">
        <f t="shared" ca="1" si="17"/>
        <v>GoldWIELAND Edelmetalle GmbH</v>
      </c>
    </row>
    <row r="127" spans="1:28" s="272" customFormat="1" ht="127.5">
      <c r="A127" s="353" t="s">
        <v>2224</v>
      </c>
      <c r="B127" s="215" t="str">
        <f ca="1">IF(LEN(A127)=0,"",INDEX('Smelter Look-up'!$A:$A,MATCH($A127,'Smelter Look-up'!$E:$E,0)))</f>
        <v>Gold</v>
      </c>
      <c r="C127" s="219" t="str">
        <f ca="1">IF(LEN(A127)=0,"",INDEX('Smelter Look-up'!$C:$C,MATCH($A127,'Smelter Look-up'!$E:$E,0)))</f>
        <v>Ogussa Osterreichische Gold- und Silber-Scheideanstalt GmbH</v>
      </c>
      <c r="D127" s="278"/>
      <c r="E127" s="215" t="str">
        <f ca="1">IF(ISERROR($V127),"",OFFSET('Smelter Look-up'!$D$4,$V127-4,0)&amp;"")</f>
        <v>AUSTRIA</v>
      </c>
      <c r="F127" s="215" t="str">
        <f ca="1">IF(ISERROR($V127),"",OFFSET('Smelter Look-up'!$E$4,$V127-4,0))</f>
        <v>CID002779</v>
      </c>
      <c r="G127" s="215" t="str">
        <f ca="1">IF(C127=$X$4,"Enter smelter details",IF(ISERROR($V127),"",OFFSET('Smelter Look-up'!$F$4,$V127-4,0)))</f>
        <v>RMI</v>
      </c>
      <c r="H127" s="216">
        <f ca="1">IF(ISERROR($V127),"",OFFSET('Smelter Look-up'!$G$4,$V127-4,0))</f>
        <v>0</v>
      </c>
      <c r="I127" s="217" t="str">
        <f ca="1">IF(ISERROR($V127),"",OFFSET('Smelter Look-up'!$H$4,$V127-4,0))</f>
        <v>Vienna</v>
      </c>
      <c r="J127" s="217" t="str">
        <f ca="1">IF(ISERROR($V127),"",OFFSET('Smelter Look-up'!$I$4,$V127-4,0))</f>
        <v>Wien</v>
      </c>
      <c r="K127" s="268"/>
      <c r="L127" s="268"/>
      <c r="M127" s="268"/>
      <c r="N127" s="268"/>
      <c r="O127" s="268"/>
      <c r="P127" s="218"/>
      <c r="Q127" s="269"/>
      <c r="R127" s="215" t="str">
        <f ca="1">IF(ISERROR($V127),"",OFFSET('Smelter Look-up'!$C$4,$V127-4,0)&amp;"")</f>
        <v>Ogussa Osterreichische Gold- und Silber-Scheideanstalt GmbH</v>
      </c>
      <c r="S127" s="222" t="str">
        <f t="shared" ca="1" si="15"/>
        <v>AT</v>
      </c>
      <c r="T127" s="222" t="str">
        <f ca="1">IF(B127="","",IF(ISERROR(MATCH($J127,SorP!$B$1:$B$6230,0)),"",INDIRECT("'SorP'!$A$"&amp;MATCH($J127,SorP!$B$1:$B$6230,0))))</f>
        <v>AT-9</v>
      </c>
      <c r="U127" s="238"/>
      <c r="V127" s="270">
        <f ca="1">IF(C127="",NA(),MATCH($B127&amp;$C127,'Smelter Look-up'!$J:$J,0))</f>
        <v>191</v>
      </c>
      <c r="W127" s="271"/>
      <c r="X127" s="271">
        <f t="shared" ca="1" si="16"/>
        <v>0</v>
      </c>
      <c r="Y127" s="271"/>
      <c r="Z127" s="271"/>
      <c r="AB127" s="273" t="str">
        <f t="shared" ca="1" si="17"/>
        <v>GoldOgussa Osterreichische Gold- und Silber-Scheideanstalt GmbH</v>
      </c>
    </row>
    <row r="128" spans="1:28" s="272" customFormat="1" ht="89.25">
      <c r="A128" s="353" t="s">
        <v>14034</v>
      </c>
      <c r="B128" s="215" t="str">
        <f ca="1">IF(LEN(A128)=0,"",INDEX('Smelter Look-up'!$A:$A,MATCH($A128,'Smelter Look-up'!$E:$E,0)))</f>
        <v>Tin</v>
      </c>
      <c r="C128" s="219" t="str">
        <f ca="1">IF(LEN(A128)=0,"",INDEX('Smelter Look-up'!$C:$C,MATCH($A128,'Smelter Look-up'!$E:$E,0)))</f>
        <v>Thai Nguyen Mining and Metallurgy Co., Ltd.</v>
      </c>
      <c r="D128" s="278"/>
      <c r="E128" s="215" t="str">
        <f ca="1">IF(ISERROR($V128),"",OFFSET('Smelter Look-up'!$D$4,$V128-4,0)&amp;"")</f>
        <v>VIET NAM</v>
      </c>
      <c r="F128" s="215" t="str">
        <f ca="1">IF(ISERROR($V128),"",OFFSET('Smelter Look-up'!$E$4,$V128-4,0))</f>
        <v>CID002834</v>
      </c>
      <c r="G128" s="215" t="str">
        <f ca="1">IF(C128=$X$4,"Enter smelter details",IF(ISERROR($V128),"",OFFSET('Smelter Look-up'!$F$4,$V128-4,0)))</f>
        <v>RMI</v>
      </c>
      <c r="H128" s="216">
        <f ca="1">IF(ISERROR($V128),"",OFFSET('Smelter Look-up'!$G$4,$V128-4,0))</f>
        <v>0</v>
      </c>
      <c r="I128" s="217" t="str">
        <f ca="1">IF(ISERROR($V128),"",OFFSET('Smelter Look-up'!$H$4,$V128-4,0))</f>
        <v>Thai Nguyen</v>
      </c>
      <c r="J128" s="217" t="str">
        <f ca="1">IF(ISERROR($V128),"",OFFSET('Smelter Look-up'!$I$4,$V128-4,0))</f>
        <v>Thái Nguyên</v>
      </c>
      <c r="K128" s="268"/>
      <c r="L128" s="268"/>
      <c r="M128" s="268"/>
      <c r="N128" s="268"/>
      <c r="O128" s="268"/>
      <c r="P128" s="218"/>
      <c r="Q128" s="269"/>
      <c r="R128" s="215" t="str">
        <f ca="1">IF(ISERROR($V128),"",OFFSET('Smelter Look-up'!$C$4,$V128-4,0)&amp;"")</f>
        <v>Thai Nguyen Mining and Metallurgy Co., Ltd.</v>
      </c>
      <c r="S128" s="222" t="str">
        <f t="shared" ca="1" si="15"/>
        <v>VN</v>
      </c>
      <c r="T128" s="222" t="str">
        <f ca="1">IF(B128="","",IF(ISERROR(MATCH($J128,SorP!$B$1:$B$6230,0)),"",INDIRECT("'SorP'!$A$"&amp;MATCH($J128,SorP!$B$1:$B$6230,0))))</f>
        <v>VN-69</v>
      </c>
      <c r="U128" s="238"/>
      <c r="V128" s="270">
        <f ca="1">IF(C128="",NA(),MATCH($B128&amp;$C128,'Smelter Look-up'!$J:$J,0))</f>
        <v>501</v>
      </c>
      <c r="W128" s="271"/>
      <c r="X128" s="271">
        <f t="shared" ca="1" si="16"/>
        <v>0</v>
      </c>
      <c r="Y128" s="271"/>
      <c r="Z128" s="271"/>
      <c r="AB128" s="273" t="str">
        <f t="shared" ca="1" si="17"/>
        <v>TinThai Nguyen Mining and Metallurgy Co., Ltd.</v>
      </c>
    </row>
    <row r="129" spans="1:28" s="272" customFormat="1" ht="51">
      <c r="A129" s="353" t="s">
        <v>15400</v>
      </c>
      <c r="B129" s="215" t="str">
        <f ca="1">IF(LEN(A129)=0,"",INDEX('Smelter Look-up'!$A:$A,MATCH($A129,'Smelter Look-up'!$E:$E,0)))</f>
        <v>Tin</v>
      </c>
      <c r="C129" s="219" t="str">
        <f ca="1">IF(LEN(A129)=0,"",INDEX('Smelter Look-up'!$C:$C,MATCH($A129,'Smelter Look-up'!$E:$E,0)))</f>
        <v>PT Menara Cipta Mulia</v>
      </c>
      <c r="D129" s="278"/>
      <c r="E129" s="215" t="str">
        <f ca="1">IF(ISERROR($V129),"",OFFSET('Smelter Look-up'!$D$4,$V129-4,0)&amp;"")</f>
        <v>INDONESIA</v>
      </c>
      <c r="F129" s="215" t="str">
        <f ca="1">IF(ISERROR($V129),"",OFFSET('Smelter Look-up'!$E$4,$V129-4,0))</f>
        <v>CID002835</v>
      </c>
      <c r="G129" s="215" t="str">
        <f ca="1">IF(C129=$X$4,"Enter smelter details",IF(ISERROR($V129),"",OFFSET('Smelter Look-up'!$F$4,$V129-4,0)))</f>
        <v>RMI</v>
      </c>
      <c r="H129" s="216">
        <f ca="1">IF(ISERROR($V129),"",OFFSET('Smelter Look-up'!$G$4,$V129-4,0))</f>
        <v>0</v>
      </c>
      <c r="I129" s="217" t="str">
        <f ca="1">IF(ISERROR($V129),"",OFFSET('Smelter Look-up'!$H$4,$V129-4,0))</f>
        <v>Mentawak</v>
      </c>
      <c r="J129" s="217" t="str">
        <f ca="1">IF(ISERROR($V129),"",OFFSET('Smelter Look-up'!$I$4,$V129-4,0))</f>
        <v>Kepulauan Bangka Belitung</v>
      </c>
      <c r="K129" s="268"/>
      <c r="L129" s="268"/>
      <c r="M129" s="268"/>
      <c r="N129" s="268"/>
      <c r="O129" s="268"/>
      <c r="P129" s="218"/>
      <c r="Q129" s="269"/>
      <c r="R129" s="215" t="str">
        <f ca="1">IF(ISERROR($V129),"",OFFSET('Smelter Look-up'!$C$4,$V129-4,0)&amp;"")</f>
        <v>PT Menara Cipta Mulia</v>
      </c>
      <c r="S129" s="222" t="str">
        <f t="shared" ca="1" si="15"/>
        <v>ID</v>
      </c>
      <c r="T129" s="222" t="str">
        <f ca="1">IF(B129="","",IF(ISERROR(MATCH($J129,SorP!$B$1:$B$6230,0)),"",INDIRECT("'SorP'!$A$"&amp;MATCH($J129,SorP!$B$1:$B$6230,0))))</f>
        <v>ID-BB</v>
      </c>
      <c r="U129" s="238"/>
      <c r="V129" s="270">
        <f ca="1">IF(C129="",NA(),MATCH($B129&amp;$C129,'Smelter Look-up'!$J:$J,0))</f>
        <v>481</v>
      </c>
      <c r="W129" s="271"/>
      <c r="X129" s="271">
        <f t="shared" ca="1" si="16"/>
        <v>0</v>
      </c>
      <c r="Y129" s="271"/>
      <c r="Z129" s="271"/>
      <c r="AB129" s="273" t="str">
        <f t="shared" ca="1" si="17"/>
        <v>TinPT Menara Cipta Mulia</v>
      </c>
    </row>
    <row r="130" spans="1:28" s="272" customFormat="1" ht="102">
      <c r="A130" s="353" t="s">
        <v>2563</v>
      </c>
      <c r="B130" s="215" t="str">
        <f ca="1">IF(LEN(A130)=0,"",INDEX('Smelter Look-up'!$A:$A,MATCH($A130,'Smelter Look-up'!$E:$E,0)))</f>
        <v>Tin</v>
      </c>
      <c r="C130" s="219" t="str">
        <f ca="1">IF(LEN(A130)=0,"",INDEX('Smelter Look-up'!$C:$C,MATCH($A130,'Smelter Look-up'!$E:$E,0)))</f>
        <v>Guangdong Hanhe Non-Ferrous Metal Co., Ltd.</v>
      </c>
      <c r="D130" s="278"/>
      <c r="E130" s="215" t="str">
        <f ca="1">IF(ISERROR($V130),"",OFFSET('Smelter Look-up'!$D$4,$V130-4,0)&amp;"")</f>
        <v>CHINA</v>
      </c>
      <c r="F130" s="215" t="str">
        <f ca="1">IF(ISERROR($V130),"",OFFSET('Smelter Look-up'!$E$4,$V130-4,0))</f>
        <v>CID003116</v>
      </c>
      <c r="G130" s="215" t="str">
        <f ca="1">IF(C130=$X$4,"Enter smelter details",IF(ISERROR($V130),"",OFFSET('Smelter Look-up'!$F$4,$V130-4,0)))</f>
        <v>RMI</v>
      </c>
      <c r="H130" s="216">
        <f ca="1">IF(ISERROR($V130),"",OFFSET('Smelter Look-up'!$G$4,$V130-4,0))</f>
        <v>0</v>
      </c>
      <c r="I130" s="217" t="str">
        <f ca="1">IF(ISERROR($V130),"",OFFSET('Smelter Look-up'!$H$4,$V130-4,0))</f>
        <v>Chaozhou</v>
      </c>
      <c r="J130" s="217" t="str">
        <f ca="1">IF(ISERROR($V130),"",OFFSET('Smelter Look-up'!$I$4,$V130-4,0))</f>
        <v>Guangdong Sheng</v>
      </c>
      <c r="K130" s="268"/>
      <c r="L130" s="268"/>
      <c r="M130" s="268"/>
      <c r="N130" s="268"/>
      <c r="O130" s="268"/>
      <c r="P130" s="218"/>
      <c r="Q130" s="269"/>
      <c r="R130" s="215" t="str">
        <f ca="1">IF(ISERROR($V130),"",OFFSET('Smelter Look-up'!$C$4,$V130-4,0)&amp;"")</f>
        <v>Guangdong Hanhe Non-Ferrous Metal Co., Ltd.</v>
      </c>
      <c r="S130" s="222" t="str">
        <f t="shared" ca="1" si="15"/>
        <v>CN</v>
      </c>
      <c r="T130" s="222" t="str">
        <f ca="1">IF(B130="","",IF(ISERROR(MATCH($J130,SorP!$B$1:$B$6230,0)),"",INDIRECT("'SorP'!$A$"&amp;MATCH($J130,SorP!$B$1:$B$6230,0))))</f>
        <v>CN-GD</v>
      </c>
      <c r="U130" s="238"/>
      <c r="V130" s="270">
        <f ca="1">IF(C130="",NA(),MATCH($B130&amp;$C130,'Smelter Look-up'!$J:$J,0))</f>
        <v>434</v>
      </c>
      <c r="W130" s="271"/>
      <c r="X130" s="271">
        <f t="shared" ca="1" si="16"/>
        <v>0</v>
      </c>
      <c r="Y130" s="271"/>
      <c r="Z130" s="271"/>
      <c r="AB130" s="273" t="str">
        <f t="shared" ca="1" si="17"/>
        <v>TinGuangdong Hanhe Non-Ferrous Metal Co., Ltd.</v>
      </c>
    </row>
    <row r="131" spans="1:28" s="272" customFormat="1" ht="89.25">
      <c r="A131" s="353" t="s">
        <v>13147</v>
      </c>
      <c r="B131" s="215" t="str">
        <f ca="1">IF(LEN(A131)=0,"",INDEX('Smelter Look-up'!$A:$A,MATCH($A131,'Smelter Look-up'!$E:$E,0)))</f>
        <v>Tin</v>
      </c>
      <c r="C131" s="219" t="str">
        <f ca="1">IF(LEN(A131)=0,"",INDEX('Smelter Look-up'!$C:$C,MATCH($A131,'Smelter Look-up'!$E:$E,0)))</f>
        <v>Chifeng Dajingzi Tin Industry Co., Ltd.</v>
      </c>
      <c r="D131" s="278"/>
      <c r="E131" s="215" t="str">
        <f ca="1">IF(ISERROR($V131),"",OFFSET('Smelter Look-up'!$D$4,$V131-4,0)&amp;"")</f>
        <v>CHINA</v>
      </c>
      <c r="F131" s="215" t="str">
        <f ca="1">IF(ISERROR($V131),"",OFFSET('Smelter Look-up'!$E$4,$V131-4,0))</f>
        <v>CID003190</v>
      </c>
      <c r="G131" s="215" t="str">
        <f ca="1">IF(C131=$X$4,"Enter smelter details",IF(ISERROR($V131),"",OFFSET('Smelter Look-up'!$F$4,$V131-4,0)))</f>
        <v>RMI</v>
      </c>
      <c r="H131" s="216">
        <f ca="1">IF(ISERROR($V131),"",OFFSET('Smelter Look-up'!$G$4,$V131-4,0))</f>
        <v>0</v>
      </c>
      <c r="I131" s="217" t="str">
        <f ca="1">IF(ISERROR($V131),"",OFFSET('Smelter Look-up'!$H$4,$V131-4,0))</f>
        <v>Chifeng</v>
      </c>
      <c r="J131" s="217" t="str">
        <f ca="1">IF(ISERROR($V131),"",OFFSET('Smelter Look-up'!$I$4,$V131-4,0))</f>
        <v>Nei Mongol Zizhiqu</v>
      </c>
      <c r="K131" s="268"/>
      <c r="L131" s="268"/>
      <c r="M131" s="268"/>
      <c r="N131" s="268"/>
      <c r="O131" s="268"/>
      <c r="P131" s="218"/>
      <c r="Q131" s="269"/>
      <c r="R131" s="215" t="str">
        <f ca="1">IF(ISERROR($V131),"",OFFSET('Smelter Look-up'!$C$4,$V131-4,0)&amp;"")</f>
        <v>Chifeng Dajingzi Tin Industry Co., Ltd.</v>
      </c>
      <c r="S131" s="222" t="str">
        <f t="shared" ref="S131" ca="1" si="18">IF(B131="","",IF(ISERROR(MATCH($E131,CL,0)),"Unknown",INDIRECT("'C'!$A$"&amp;MATCH($E131,CL,0)+1)))</f>
        <v>CN</v>
      </c>
      <c r="T131" s="222" t="str">
        <f ca="1">IF(B131="","",IF(ISERROR(MATCH($J131,SorP!$B$1:$B$6230,0)),"",INDIRECT("'SorP'!$A$"&amp;MATCH($J131,SorP!$B$1:$B$6230,0))))</f>
        <v>CN-NM</v>
      </c>
      <c r="U131" s="238"/>
      <c r="V131" s="270">
        <f ca="1">IF(C131="",NA(),MATCH($B131&amp;$C131,'Smelter Look-up'!$J:$J,0))</f>
        <v>393</v>
      </c>
      <c r="W131" s="271"/>
      <c r="X131" s="271">
        <f t="shared" ref="X131" ca="1" si="19">IF(AND(C131="Smelter not listed",OR(LEN(D131)=0,LEN(E131)=0)),1,0)</f>
        <v>0</v>
      </c>
      <c r="Y131" s="271"/>
      <c r="Z131" s="271"/>
      <c r="AB131" s="273" t="str">
        <f t="shared" ref="AB131" ca="1" si="20">B131&amp;C131</f>
        <v>TinChifeng Dajingzi Tin Industry Co., Ltd.</v>
      </c>
    </row>
    <row r="132" spans="1:28" s="272" customFormat="1" ht="51">
      <c r="A132" s="353" t="s">
        <v>13403</v>
      </c>
      <c r="B132" s="215" t="str">
        <f ca="1">IF(LEN(A132)=0,"",INDEX('Smelter Look-up'!$A:$A,MATCH($A132,'Smelter Look-up'!$E:$E,0)))</f>
        <v>Tin</v>
      </c>
      <c r="C132" s="219" t="str">
        <f ca="1">IF(LEN(A132)=0,"",INDEX('Smelter Look-up'!$C:$C,MATCH($A132,'Smelter Look-up'!$E:$E,0)))</f>
        <v>Tin Technology &amp; Refining</v>
      </c>
      <c r="D132" s="278"/>
      <c r="E132" s="215" t="str">
        <f ca="1">IF(ISERROR($V132),"",OFFSET('Smelter Look-up'!$D$4,$V132-4,0)&amp;"")</f>
        <v>UNITED STATES OF AMERICA</v>
      </c>
      <c r="F132" s="215" t="str">
        <f ca="1">IF(ISERROR($V132),"",OFFSET('Smelter Look-up'!$E$4,$V132-4,0))</f>
        <v>CID003325</v>
      </c>
      <c r="G132" s="215" t="str">
        <f ca="1">IF(C132=$X$4,"Enter smelter details",IF(ISERROR($V132),"",OFFSET('Smelter Look-up'!$F$4,$V132-4,0)))</f>
        <v>RMI</v>
      </c>
      <c r="H132" s="216">
        <f ca="1">IF(ISERROR($V132),"",OFFSET('Smelter Look-up'!$G$4,$V132-4,0))</f>
        <v>0</v>
      </c>
      <c r="I132" s="217" t="str">
        <f ca="1">IF(ISERROR($V132),"",OFFSET('Smelter Look-up'!$H$4,$V132-4,0))</f>
        <v>West Chester</v>
      </c>
      <c r="J132" s="217" t="str">
        <f ca="1">IF(ISERROR($V132),"",OFFSET('Smelter Look-up'!$I$4,$V132-4,0))</f>
        <v>Pennsylvania</v>
      </c>
      <c r="K132" s="268"/>
      <c r="L132" s="268"/>
      <c r="M132" s="268"/>
      <c r="N132" s="268"/>
      <c r="O132" s="268"/>
      <c r="P132" s="218"/>
      <c r="Q132" s="269"/>
      <c r="R132" s="215" t="str">
        <f ca="1">IF(ISERROR($V132),"",OFFSET('Smelter Look-up'!$C$4,$V132-4,0)&amp;"")</f>
        <v>Tin Technology &amp; Refining</v>
      </c>
      <c r="S132" s="222" t="str">
        <f t="shared" ref="S132:S163" ca="1" si="21">IF(B132="","",IF(ISERROR(MATCH($E132,CL,0)),"Unknown",INDIRECT("'C'!$A$"&amp;MATCH($E132,CL,0)+1)))</f>
        <v>US</v>
      </c>
      <c r="T132" s="222" t="str">
        <f ca="1">IF(B132="","",IF(ISERROR(MATCH($J132,SorP!$B$1:$B$6230,0)),"",INDIRECT("'SorP'!$A$"&amp;MATCH($J132,SorP!$B$1:$B$6230,0))))</f>
        <v>US-PA</v>
      </c>
      <c r="U132" s="238"/>
      <c r="V132" s="270">
        <f ca="1">IF(C132="",NA(),MATCH($B132&amp;$C132,'Smelter Look-up'!$J:$J,0))</f>
        <v>507</v>
      </c>
      <c r="W132" s="271"/>
      <c r="X132" s="271">
        <f t="shared" ref="X132:X163" ca="1" si="22">IF(AND(C132="Smelter not listed",OR(LEN(D132)=0,LEN(E132)=0)),1,0)</f>
        <v>0</v>
      </c>
      <c r="Y132" s="271"/>
      <c r="Z132" s="271"/>
      <c r="AB132" s="273" t="str">
        <f t="shared" ref="AB132:AB163" ca="1" si="23">B132&amp;C132</f>
        <v>TinTin Technology &amp; Refining</v>
      </c>
    </row>
    <row r="133" spans="1:28" s="272" customFormat="1" ht="63.75">
      <c r="A133" s="353" t="s">
        <v>14028</v>
      </c>
      <c r="B133" s="215" t="str">
        <f ca="1">IF(LEN(A133)=0,"",INDEX('Smelter Look-up'!$A:$A,MATCH($A133,'Smelter Look-up'!$E:$E,0)))</f>
        <v>Tin</v>
      </c>
      <c r="C133" s="219" t="str">
        <f ca="1">IF(LEN(A133)=0,"",INDEX('Smelter Look-up'!$C:$C,MATCH($A133,'Smelter Look-up'!$E:$E,0)))</f>
        <v>Ma'anshan Weitai Tin Co., Ltd.</v>
      </c>
      <c r="D133" s="278"/>
      <c r="E133" s="215" t="str">
        <f ca="1">IF(ISERROR($V133),"",OFFSET('Smelter Look-up'!$D$4,$V133-4,0)&amp;"")</f>
        <v>CHINA</v>
      </c>
      <c r="F133" s="215" t="str">
        <f ca="1">IF(ISERROR($V133),"",OFFSET('Smelter Look-up'!$E$4,$V133-4,0))</f>
        <v>CID003379</v>
      </c>
      <c r="G133" s="215" t="str">
        <f ca="1">IF(C133=$X$4,"Enter smelter details",IF(ISERROR($V133),"",OFFSET('Smelter Look-up'!$F$4,$V133-4,0)))</f>
        <v>RMI</v>
      </c>
      <c r="H133" s="216">
        <f ca="1">IF(ISERROR($V133),"",OFFSET('Smelter Look-up'!$G$4,$V133-4,0))</f>
        <v>0</v>
      </c>
      <c r="I133" s="217" t="str">
        <f ca="1">IF(ISERROR($V133),"",OFFSET('Smelter Look-up'!$H$4,$V133-4,0))</f>
        <v>Maanshan</v>
      </c>
      <c r="J133" s="217" t="str">
        <f ca="1">IF(ISERROR($V133),"",OFFSET('Smelter Look-up'!$I$4,$V133-4,0))</f>
        <v>Anhui Sheng</v>
      </c>
      <c r="K133" s="268"/>
      <c r="L133" s="268"/>
      <c r="M133" s="268"/>
      <c r="N133" s="268"/>
      <c r="O133" s="268"/>
      <c r="P133" s="218"/>
      <c r="Q133" s="269"/>
      <c r="R133" s="215" t="str">
        <f ca="1">IF(ISERROR($V133),"",OFFSET('Smelter Look-up'!$C$4,$V133-4,0)&amp;"")</f>
        <v>Ma'anshan Weitai Tin Co., Ltd.</v>
      </c>
      <c r="S133" s="222" t="str">
        <f t="shared" ca="1" si="21"/>
        <v>CN</v>
      </c>
      <c r="T133" s="222" t="str">
        <f ca="1">IF(B133="","",IF(ISERROR(MATCH($J133,SorP!$B$1:$B$6230,0)),"",INDIRECT("'SorP'!$A$"&amp;MATCH($J133,SorP!$B$1:$B$6230,0))))</f>
        <v>CN-AH</v>
      </c>
      <c r="U133" s="238"/>
      <c r="V133" s="270">
        <f ca="1">IF(C133="",NA(),MATCH($B133&amp;$C133,'Smelter Look-up'!$J:$J,0))</f>
        <v>447</v>
      </c>
      <c r="W133" s="271"/>
      <c r="X133" s="271">
        <f t="shared" ca="1" si="22"/>
        <v>0</v>
      </c>
      <c r="Y133" s="271"/>
      <c r="Z133" s="271"/>
      <c r="AB133" s="273" t="str">
        <f t="shared" ca="1" si="23"/>
        <v>TinMa'anshan Weitai Tin Co., Ltd.</v>
      </c>
    </row>
    <row r="134" spans="1:28" s="272" customFormat="1" ht="76.5">
      <c r="A134" s="353" t="s">
        <v>1412</v>
      </c>
      <c r="B134" s="215" t="str">
        <f ca="1">IF(LEN(A134)=0,"",INDEX('Smelter Look-up'!$A:$A,MATCH($A134,'Smelter Look-up'!$E:$E,0)))</f>
        <v>Tantalum</v>
      </c>
      <c r="C134" s="219" t="str">
        <f ca="1">IF(LEN(A134)=0,"",INDEX('Smelter Look-up'!$C:$C,MATCH($A134,'Smelter Look-up'!$E:$E,0)))</f>
        <v>Global Advanced Metals Aizu</v>
      </c>
      <c r="D134" s="278"/>
      <c r="E134" s="215" t="str">
        <f ca="1">IF(ISERROR($V134),"",OFFSET('Smelter Look-up'!$D$4,$V134-4,0)&amp;"")</f>
        <v>JAPAN</v>
      </c>
      <c r="F134" s="215" t="str">
        <f ca="1">IF(ISERROR($V134),"",OFFSET('Smelter Look-up'!$E$4,$V134-4,0))</f>
        <v>CID002558</v>
      </c>
      <c r="G134" s="215" t="str">
        <f ca="1">IF(C134=$X$4,"Enter smelter details",IF(ISERROR($V134),"",OFFSET('Smelter Look-up'!$F$4,$V134-4,0)))</f>
        <v>RMI</v>
      </c>
      <c r="H134" s="216">
        <f ca="1">IF(ISERROR($V134),"",OFFSET('Smelter Look-up'!$G$4,$V134-4,0))</f>
        <v>0</v>
      </c>
      <c r="I134" s="217" t="str">
        <f ca="1">IF(ISERROR($V134),"",OFFSET('Smelter Look-up'!$H$4,$V134-4,0))</f>
        <v>Aizuwakamatsu</v>
      </c>
      <c r="J134" s="217" t="str">
        <f ca="1">IF(ISERROR($V134),"",OFFSET('Smelter Look-up'!$I$4,$V134-4,0))</f>
        <v>Fukushima</v>
      </c>
      <c r="K134" s="268"/>
      <c r="L134" s="268"/>
      <c r="M134" s="268"/>
      <c r="N134" s="268"/>
      <c r="O134" s="268"/>
      <c r="P134" s="218"/>
      <c r="Q134" s="269"/>
      <c r="R134" s="215" t="str">
        <f ca="1">IF(ISERROR($V134),"",OFFSET('Smelter Look-up'!$C$4,$V134-4,0)&amp;"")</f>
        <v>Global Advanced Metals Aizu</v>
      </c>
      <c r="S134" s="222" t="str">
        <f t="shared" ca="1" si="21"/>
        <v>JP</v>
      </c>
      <c r="T134" s="222" t="str">
        <f ca="1">IF(B134="","",IF(ISERROR(MATCH($J134,SorP!$B$1:$B$6230,0)),"",INDIRECT("'SorP'!$A$"&amp;MATCH($J134,SorP!$B$1:$B$6230,0))))</f>
        <v>JP-07</v>
      </c>
      <c r="U134" s="238"/>
      <c r="V134" s="270">
        <f ca="1">IF(C134="",NA(),MATCH($B134&amp;$C134,'Smelter Look-up'!$J:$J,0))</f>
        <v>323</v>
      </c>
      <c r="W134" s="271"/>
      <c r="X134" s="271">
        <f t="shared" ca="1" si="22"/>
        <v>0</v>
      </c>
      <c r="Y134" s="271"/>
      <c r="Z134" s="271"/>
      <c r="AB134" s="273" t="str">
        <f t="shared" ca="1" si="23"/>
        <v>TantalumGlobal Advanced Metals Aizu</v>
      </c>
    </row>
    <row r="135" spans="1:28" s="272" customFormat="1" ht="89.25">
      <c r="A135" s="353" t="s">
        <v>755</v>
      </c>
      <c r="B135" s="215" t="str">
        <f ca="1">IF(LEN(A135)=0,"",INDEX('Smelter Look-up'!$A:$A,MATCH($A135,'Smelter Look-up'!$E:$E,0)))</f>
        <v>Tantalum</v>
      </c>
      <c r="C135" s="219" t="str">
        <f ca="1">IF(LEN(A135)=0,"",INDEX('Smelter Look-up'!$C:$C,MATCH($A135,'Smelter Look-up'!$E:$E,0)))</f>
        <v>Metallurgical Products India Pvt., Ltd.</v>
      </c>
      <c r="D135" s="278"/>
      <c r="E135" s="215" t="str">
        <f ca="1">IF(ISERROR($V135),"",OFFSET('Smelter Look-up'!$D$4,$V135-4,0)&amp;"")</f>
        <v>INDIA</v>
      </c>
      <c r="F135" s="215" t="str">
        <f ca="1">IF(ISERROR($V135),"",OFFSET('Smelter Look-up'!$E$4,$V135-4,0))</f>
        <v>CID001163</v>
      </c>
      <c r="G135" s="215" t="str">
        <f ca="1">IF(C135=$X$4,"Enter smelter details",IF(ISERROR($V135),"",OFFSET('Smelter Look-up'!$F$4,$V135-4,0)))</f>
        <v>RMI</v>
      </c>
      <c r="H135" s="216">
        <f ca="1">IF(ISERROR($V135),"",OFFSET('Smelter Look-up'!$G$4,$V135-4,0))</f>
        <v>0</v>
      </c>
      <c r="I135" s="217" t="str">
        <f ca="1">IF(ISERROR($V135),"",OFFSET('Smelter Look-up'!$H$4,$V135-4,0))</f>
        <v>District Raigad</v>
      </c>
      <c r="J135" s="217" t="str">
        <f ca="1">IF(ISERROR($V135),"",OFFSET('Smelter Look-up'!$I$4,$V135-4,0))</f>
        <v>Maharashtra</v>
      </c>
      <c r="K135" s="268"/>
      <c r="L135" s="268"/>
      <c r="M135" s="268"/>
      <c r="N135" s="268"/>
      <c r="O135" s="268"/>
      <c r="P135" s="218"/>
      <c r="Q135" s="269"/>
      <c r="R135" s="215" t="str">
        <f ca="1">IF(ISERROR($V135),"",OFFSET('Smelter Look-up'!$C$4,$V135-4,0)&amp;"")</f>
        <v>Metallurgical Products India Pvt., Ltd.</v>
      </c>
      <c r="S135" s="222" t="str">
        <f t="shared" ca="1" si="21"/>
        <v>IN</v>
      </c>
      <c r="T135" s="222" t="str">
        <f ca="1">IF(B135="","",IF(ISERROR(MATCH($J135,SorP!$B$1:$B$6230,0)),"",INDIRECT("'SorP'!$A$"&amp;MATCH($J135,SorP!$B$1:$B$6230,0))))</f>
        <v>IN-MH</v>
      </c>
      <c r="U135" s="238"/>
      <c r="V135" s="270">
        <f ca="1">IF(C135="",NA(),MATCH($B135&amp;$C135,'Smelter Look-up'!$J:$J,0))</f>
        <v>344</v>
      </c>
      <c r="W135" s="271"/>
      <c r="X135" s="271">
        <f t="shared" ca="1" si="22"/>
        <v>0</v>
      </c>
      <c r="Y135" s="271"/>
      <c r="Z135" s="271"/>
      <c r="AB135" s="273" t="str">
        <f t="shared" ca="1" si="23"/>
        <v>TantalumMetallurgical Products India Pvt., Ltd.</v>
      </c>
    </row>
    <row r="136" spans="1:28" s="272" customFormat="1" ht="20.25">
      <c r="A136" s="353"/>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353"/>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353"/>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353"/>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4">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5">IF(AND(C164="Smelter not listed",OR(LEN(D164)=0,LEN(E164)=0)),1,0)</f>
        <v>0</v>
      </c>
      <c r="Y164" s="271"/>
      <c r="Z164" s="271"/>
      <c r="AB164" s="273" t="str">
        <f t="shared" ref="AB164:AB194" si="26">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28">IF(AND(C195="Smelter not listed",OR(LEN(D195)=0,LEN(E195)=0)),1,0)</f>
        <v>0</v>
      </c>
      <c r="Y195" s="271"/>
      <c r="Z195" s="271"/>
      <c r="AB195" s="273" t="str">
        <f t="shared" ref="AB195" si="29">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1">IF(AND(C196="Smelter not listed",OR(LEN(D196)=0,LEN(E196)=0)),1,0)</f>
        <v>0</v>
      </c>
      <c r="Y196" s="271"/>
      <c r="Z196" s="271"/>
      <c r="AB196" s="273" t="str">
        <f t="shared" ref="AB196:AB227" si="32">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4">IF(AND(C228="Smelter not listed",OR(LEN(D228)=0,LEN(E228)=0)),1,0)</f>
        <v>0</v>
      </c>
      <c r="Y228" s="271"/>
      <c r="Z228" s="271"/>
      <c r="AB228" s="273" t="str">
        <f t="shared" ref="AB228:AB258" si="35">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37">IF(AND(C259="Smelter not listed",OR(LEN(D259)=0,LEN(E259)=0)),1,0)</f>
        <v>0</v>
      </c>
      <c r="Y259" s="271"/>
      <c r="Z259" s="271"/>
      <c r="AB259" s="273" t="str">
        <f t="shared" ref="AB259" si="38">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0">IF(AND(C260="Smelter not listed",OR(LEN(D260)=0,LEN(E260)=0)),1,0)</f>
        <v>0</v>
      </c>
      <c r="Y260" s="271"/>
      <c r="Z260" s="271"/>
      <c r="AB260" s="273" t="str">
        <f t="shared" ref="AB260:AB291" si="41">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2">
    <cfRule type="expression" dxfId="57" priority="38" stopIfTrue="1">
      <formula>IF(B21="",TRUE)</formula>
    </cfRule>
    <cfRule type="expression" dxfId="56" priority="49" stopIfTrue="1">
      <formula>IF(AND(COUNTIF(MetalSmelter,B21&amp;C21)=0,LEN(C21)&gt;0),TRUE,FALSE)</formula>
    </cfRule>
  </conditionalFormatting>
  <conditionalFormatting sqref="D21:D2502">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2">
    <cfRule type="expression" dxfId="52" priority="59" stopIfTrue="1">
      <formula>IF(FIND("Enter smelter details",G21),TRUE)</formula>
    </cfRule>
  </conditionalFormatting>
  <conditionalFormatting sqref="R5:R2503 E21:E2502">
    <cfRule type="expression" dxfId="51" priority="45" stopIfTrue="1">
      <formula>IF(AND(E5="",$C5=$X$4),TRUE)</formula>
    </cfRule>
    <cfRule type="expression" dxfId="50" priority="46" stopIfTrue="1">
      <formula>IF(FIND("!",E5),TRUE)</formula>
    </cfRule>
  </conditionalFormatting>
  <conditionalFormatting sqref="F21:F2502">
    <cfRule type="expression" dxfId="49" priority="36" stopIfTrue="1">
      <formula>IF(AND(LEN($A21)&gt;0,$A21&lt;&gt;$F21),TRUE,FALSE)</formula>
    </cfRule>
  </conditionalFormatting>
  <conditionalFormatting sqref="C21:C2502">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 sqref="D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Knowles Corporation, on behalf of itself and all of its affiliates, collectively referred to as “Knowles”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xml:space="preserve">Precision Devices Division - PD - Highly engineered Capacitors and Microwave to Millimeter Wave components. </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Sean England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Sean.England@Knowles.com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+44 1603 723368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Sean England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Sean.England@Knowles.com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44379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https://www.knowles.com/about-knowles/legal/conflict-minerals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List'!AB$5:AB$2502,"Tantalum?*")&gt;0),0,1)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List'!AB$5:AB$2502,"Tungsten?*")&gt;0),0,1)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898</v>
      </c>
      <c r="C4" s="448"/>
      <c r="D4" s="44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2021 Responsible Minerals Initiative. All rights reserved.</v>
      </c>
      <c r="C1001" s="451"/>
      <c r="D1001" s="45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B5" sqref="B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www.w3.org/XML/1998/namespace"/>
    <ds:schemaRef ds:uri="http://purl.org/dc/dcmitype/"/>
    <ds:schemaRef ds:uri="060324a1-f66f-4c36-a8ec-beadbf2f4219"/>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2021-07-02T12:24:14Z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